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Vincent_Hardy\AppData\Roaming\OpenText\OTEdit\EC_content_server\c239075086\"/>
    </mc:Choice>
  </mc:AlternateContent>
  <xr:revisionPtr revIDLastSave="0" documentId="8_{AAA29521-B2A8-4CF6-88CC-8A7AEF9DABE4}" xr6:coauthVersionLast="47" xr6:coauthVersionMax="47" xr10:uidLastSave="{00000000-0000-0000-0000-000000000000}"/>
  <bookViews>
    <workbookView xWindow="-120" yWindow="-120" windowWidth="29040" windowHeight="15225" tabRatio="795" xr2:uid="{00000000-000D-0000-FFFF-FFFF00000000}"/>
  </bookViews>
  <sheets>
    <sheet name="Statement of Financial Position" sheetId="1" r:id="rId1"/>
    <sheet name="Statement of Operations" sheetId="2" r:id="rId2"/>
    <sheet name="Change in Net Debt" sheetId="3" r:id="rId3"/>
    <sheet name="Remeasurement Gains &amp; Losses" sheetId="50" r:id="rId4"/>
    <sheet name="Statement of Cash Flows" sheetId="4" r:id="rId5"/>
    <sheet name="Cash and Cash Equivalents " sheetId="42" r:id="rId6"/>
    <sheet name="Designated and restricted asset" sheetId="6" r:id="rId7"/>
    <sheet name="Portfolio investments" sheetId="5" r:id="rId8"/>
    <sheet name="Accounts Receivable" sheetId="7" r:id="rId9"/>
    <sheet name="Loans Receivable" sheetId="8" r:id="rId10"/>
    <sheet name="Accounts payable" sheetId="9" r:id="rId11"/>
    <sheet name="Deferred revenue" sheetId="38" r:id="rId12"/>
    <sheet name="Environmental Liabilities" sheetId="10" r:id="rId13"/>
    <sheet name="ARO &amp; SL &amp; SWS" sheetId="54" r:id="rId14"/>
    <sheet name="Due to (from) Canada" sheetId="11" r:id="rId15"/>
    <sheet name="Long-term debt and capital leas" sheetId="12" r:id="rId16"/>
    <sheet name="Debt Authority" sheetId="13" r:id="rId17"/>
    <sheet name="Liabilities under P3s" sheetId="14" r:id="rId18"/>
    <sheet name="Pension liabilities (assets)" sheetId="55" r:id="rId19"/>
    <sheet name="Pension liabilities (assets) 2" sheetId="15" r:id="rId20"/>
    <sheet name="Change in pension liability" sheetId="16" r:id="rId21"/>
    <sheet name="Valuation Methods(pension)" sheetId="17" r:id="rId22"/>
    <sheet name="Valuation Methods (pension)" sheetId="18" r:id="rId23"/>
    <sheet name="Valuation Results (EFB)" sheetId="19" r:id="rId24"/>
    <sheet name="Employee Benefits and Comp" sheetId="20" r:id="rId25"/>
    <sheet name="Expected Payments" sheetId="21" r:id="rId26"/>
    <sheet name="Contractual Obligations" sheetId="22" r:id="rId27"/>
    <sheet name="Contractual Rights" sheetId="23" r:id="rId28"/>
    <sheet name="Transfer Payments and Taxes" sheetId="56" r:id="rId29"/>
    <sheet name="Sales, General, NRR, &amp; Rec Rev" sheetId="24" r:id="rId30"/>
    <sheet name="Credit risk" sheetId="25" r:id="rId31"/>
    <sheet name="Liquidity risk" sheetId="57" r:id="rId32"/>
    <sheet name="Schedule of TCAs" sheetId="26" r:id="rId33"/>
    <sheet name="Schedule Segmented Information" sheetId="27" r:id="rId34"/>
    <sheet name="FSDA -&gt;&gt;" sheetId="63" r:id="rId35"/>
    <sheet name="Executive Summary" sheetId="28" r:id="rId36"/>
    <sheet name="Cash Flow" sheetId="58" r:id="rId37"/>
    <sheet name="Portfolio inv" sheetId="59" r:id="rId38"/>
    <sheet name="Deferred rev" sheetId="60" r:id="rId39"/>
    <sheet name="EL" sheetId="45" r:id="rId40"/>
    <sheet name="ARO, SL &amp; SWS" sheetId="61" r:id="rId41"/>
    <sheet name="P3" sheetId="39" r:id="rId42"/>
    <sheet name="TCAs" sheetId="62" r:id="rId43"/>
    <sheet name="Revenues Variance Analysis" sheetId="46" r:id="rId44"/>
    <sheet name="Expense Variance - by Program" sheetId="48" r:id="rId45"/>
    <sheet name="Expense Variance - by Object" sheetId="49" r:id="rId46"/>
    <sheet name="GDP Comparison" sheetId="30" r:id="rId47"/>
    <sheet name="FRP Compliance" sheetId="36" r:id="rId48"/>
    <sheet name="Appendix A" sheetId="37" r:id="rId4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38" l="1"/>
  <c r="D21" i="36"/>
  <c r="C21" i="36"/>
  <c r="P13" i="61"/>
  <c r="C15" i="61"/>
  <c r="C10" i="61"/>
  <c r="F9" i="60"/>
  <c r="F7" i="60"/>
  <c r="F8" i="60"/>
  <c r="F6" i="60"/>
  <c r="E9" i="60"/>
  <c r="D9" i="60"/>
  <c r="C9" i="60"/>
  <c r="E10" i="28"/>
  <c r="I31" i="27"/>
  <c r="I30" i="27"/>
  <c r="I22" i="27"/>
  <c r="I20" i="27"/>
  <c r="I10" i="27"/>
  <c r="C22" i="26"/>
  <c r="D22" i="26"/>
  <c r="E22" i="26"/>
  <c r="F22" i="26"/>
  <c r="G22" i="26"/>
  <c r="H22" i="26"/>
  <c r="I22" i="26"/>
  <c r="H16" i="10"/>
  <c r="H15" i="10"/>
  <c r="H14" i="10"/>
  <c r="H13" i="10"/>
  <c r="H12" i="10"/>
  <c r="H11" i="10"/>
  <c r="H10" i="10"/>
  <c r="G17" i="10"/>
  <c r="F12" i="38"/>
  <c r="F17" i="38"/>
  <c r="D32" i="38"/>
  <c r="E32" i="38"/>
  <c r="D24" i="3"/>
  <c r="E24" i="3"/>
  <c r="D19" i="3"/>
  <c r="E19" i="3"/>
  <c r="D22" i="4"/>
  <c r="D39" i="4" s="1"/>
  <c r="D47" i="4"/>
  <c r="D53" i="4"/>
  <c r="D61" i="4"/>
  <c r="D20" i="50"/>
  <c r="D21" i="50" s="1"/>
  <c r="C20" i="50"/>
  <c r="D36" i="2"/>
  <c r="D12" i="36"/>
  <c r="C12" i="36"/>
  <c r="D62" i="4" l="1"/>
  <c r="D64" i="4" s="1"/>
  <c r="C11" i="62" l="1"/>
  <c r="D15" i="61"/>
  <c r="D10" i="61"/>
  <c r="D9" i="59"/>
  <c r="C9" i="59"/>
  <c r="D12" i="58"/>
  <c r="D14" i="58" s="1"/>
  <c r="C12" i="58"/>
  <c r="C14" i="58" l="1"/>
  <c r="E24" i="28"/>
  <c r="E26" i="28" s="1"/>
  <c r="C24" i="28"/>
  <c r="C26" i="28" s="1"/>
  <c r="F29" i="27" l="1"/>
  <c r="F28" i="27"/>
  <c r="F27" i="27"/>
  <c r="F26" i="27"/>
  <c r="F25" i="27"/>
  <c r="F8" i="27"/>
  <c r="F9" i="27"/>
  <c r="F19" i="27"/>
  <c r="F18" i="27"/>
  <c r="F17" i="27"/>
  <c r="F16" i="27"/>
  <c r="F15" i="27"/>
  <c r="F14" i="27"/>
  <c r="F13" i="27"/>
  <c r="G10" i="27"/>
  <c r="E10" i="27"/>
  <c r="D10" i="27"/>
  <c r="G20" i="27"/>
  <c r="E20" i="27"/>
  <c r="D20" i="27"/>
  <c r="J13" i="26"/>
  <c r="J21" i="26"/>
  <c r="F20" i="57"/>
  <c r="F19" i="57"/>
  <c r="F18" i="57"/>
  <c r="F17" i="57"/>
  <c r="F16" i="57"/>
  <c r="F15" i="57"/>
  <c r="E21" i="57"/>
  <c r="D21" i="57"/>
  <c r="C21" i="57"/>
  <c r="F14" i="25"/>
  <c r="F31" i="24"/>
  <c r="F28" i="24"/>
  <c r="F27" i="24"/>
  <c r="F26" i="24"/>
  <c r="F22" i="24"/>
  <c r="F21" i="24"/>
  <c r="F20" i="24"/>
  <c r="F19" i="24"/>
  <c r="F18" i="24"/>
  <c r="F17" i="24"/>
  <c r="F13" i="24"/>
  <c r="F12" i="24"/>
  <c r="F11" i="24"/>
  <c r="F10" i="24"/>
  <c r="F9" i="24"/>
  <c r="E29" i="24"/>
  <c r="D29" i="24"/>
  <c r="C29" i="24"/>
  <c r="E23" i="24"/>
  <c r="D23" i="24"/>
  <c r="C23" i="24"/>
  <c r="E14" i="24"/>
  <c r="D14" i="24"/>
  <c r="C14" i="24"/>
  <c r="D29" i="56"/>
  <c r="C29" i="56"/>
  <c r="D18" i="56"/>
  <c r="C18" i="56"/>
  <c r="D13" i="56"/>
  <c r="C13" i="56"/>
  <c r="F15" i="20"/>
  <c r="J26" i="16"/>
  <c r="J25" i="16"/>
  <c r="J24" i="16"/>
  <c r="J23" i="16"/>
  <c r="J22" i="16"/>
  <c r="J21" i="16"/>
  <c r="I28" i="16"/>
  <c r="I27" i="16"/>
  <c r="H27" i="16"/>
  <c r="G27" i="16"/>
  <c r="F27" i="16"/>
  <c r="E27" i="16"/>
  <c r="D27" i="16"/>
  <c r="D28" i="16" s="1"/>
  <c r="C27" i="16"/>
  <c r="J17" i="16"/>
  <c r="J16" i="16"/>
  <c r="J15" i="16"/>
  <c r="J14" i="16"/>
  <c r="K18" i="16"/>
  <c r="I18" i="16"/>
  <c r="H18" i="16"/>
  <c r="G18" i="16"/>
  <c r="F18" i="16"/>
  <c r="E18" i="16"/>
  <c r="D18" i="16"/>
  <c r="C18" i="16"/>
  <c r="C28" i="16" s="1"/>
  <c r="J11" i="16"/>
  <c r="C23" i="15"/>
  <c r="J22" i="15"/>
  <c r="J21" i="15"/>
  <c r="J20" i="15"/>
  <c r="J19" i="15"/>
  <c r="I13" i="15"/>
  <c r="J12" i="15"/>
  <c r="J11" i="15"/>
  <c r="J10" i="15"/>
  <c r="J9" i="15"/>
  <c r="H23" i="15"/>
  <c r="G23" i="15"/>
  <c r="F23" i="15"/>
  <c r="E23" i="15"/>
  <c r="D23" i="15"/>
  <c r="H13" i="15"/>
  <c r="G13" i="15"/>
  <c r="F13" i="15"/>
  <c r="E13" i="15"/>
  <c r="D13" i="15"/>
  <c r="C13" i="15"/>
  <c r="F12" i="55"/>
  <c r="E12" i="55"/>
  <c r="F20" i="55"/>
  <c r="E20" i="55"/>
  <c r="D22" i="27" l="1"/>
  <c r="E22" i="27"/>
  <c r="G22" i="27"/>
  <c r="F21" i="57"/>
  <c r="F23" i="24"/>
  <c r="E28" i="16"/>
  <c r="F28" i="16"/>
  <c r="G28" i="16"/>
  <c r="H28" i="16"/>
  <c r="J27" i="16"/>
  <c r="J18" i="16"/>
  <c r="J13" i="15"/>
  <c r="F21" i="55"/>
  <c r="E21" i="55"/>
  <c r="E25" i="54"/>
  <c r="D25" i="54"/>
  <c r="H23" i="54"/>
  <c r="H13" i="54"/>
  <c r="H12" i="54"/>
  <c r="H14" i="54" s="1"/>
  <c r="G14" i="54"/>
  <c r="F14" i="54"/>
  <c r="E14" i="54"/>
  <c r="D14" i="54"/>
  <c r="C25" i="54"/>
  <c r="E42" i="38"/>
  <c r="D42" i="38"/>
  <c r="C42" i="38"/>
  <c r="C32" i="38"/>
  <c r="F33" i="38"/>
  <c r="F31" i="38"/>
  <c r="F30" i="38"/>
  <c r="E15" i="7"/>
  <c r="E14" i="7"/>
  <c r="E13" i="7"/>
  <c r="E12" i="7"/>
  <c r="E11" i="7"/>
  <c r="E10" i="7"/>
  <c r="E9" i="7"/>
  <c r="F49" i="5"/>
  <c r="E49" i="5"/>
  <c r="D49" i="5"/>
  <c r="C49" i="5"/>
  <c r="F48" i="5"/>
  <c r="F47" i="5"/>
  <c r="F44" i="5"/>
  <c r="C61" i="4"/>
  <c r="C8" i="50"/>
  <c r="D47" i="1"/>
  <c r="C21" i="50" l="1"/>
  <c r="D43" i="38"/>
  <c r="E43" i="38"/>
  <c r="C43" i="38"/>
  <c r="E16" i="7"/>
  <c r="F5" i="45" l="1"/>
  <c r="C10" i="28"/>
  <c r="G23" i="24"/>
  <c r="J11" i="23"/>
  <c r="J12" i="23"/>
  <c r="J13" i="23"/>
  <c r="J14" i="23"/>
  <c r="J10" i="23"/>
  <c r="J11" i="22"/>
  <c r="J12" i="22"/>
  <c r="J13" i="22"/>
  <c r="J14" i="22"/>
  <c r="J15" i="22"/>
  <c r="J10" i="22"/>
  <c r="D16" i="22"/>
  <c r="E22" i="19"/>
  <c r="E21" i="19"/>
  <c r="E19" i="19"/>
  <c r="E17" i="19"/>
  <c r="E16" i="19"/>
  <c r="E15" i="19"/>
  <c r="E14" i="19"/>
  <c r="E13" i="19"/>
  <c r="E12" i="19"/>
  <c r="F22" i="14"/>
  <c r="G21" i="14"/>
  <c r="G20" i="14"/>
  <c r="G19" i="14"/>
  <c r="E13" i="13"/>
  <c r="E15" i="13" s="1"/>
  <c r="E18" i="13" s="1"/>
  <c r="E16" i="11"/>
  <c r="E11" i="11"/>
  <c r="H24" i="54"/>
  <c r="F25" i="54"/>
  <c r="G25" i="54"/>
  <c r="C14" i="54"/>
  <c r="E17" i="10"/>
  <c r="I17" i="10"/>
  <c r="F17" i="10"/>
  <c r="D17" i="10"/>
  <c r="C17" i="10"/>
  <c r="D16" i="9"/>
  <c r="E16" i="9"/>
  <c r="E12" i="8"/>
  <c r="E14" i="8" s="1"/>
  <c r="F36" i="5"/>
  <c r="F35" i="5"/>
  <c r="F32" i="5"/>
  <c r="E37" i="5"/>
  <c r="D37" i="5"/>
  <c r="C37" i="5"/>
  <c r="E22" i="5"/>
  <c r="D22" i="5"/>
  <c r="C22" i="5"/>
  <c r="F22" i="5"/>
  <c r="E12" i="5"/>
  <c r="F12" i="5"/>
  <c r="E13" i="6"/>
  <c r="E37" i="6" s="1"/>
  <c r="E13" i="42"/>
  <c r="C63" i="4" l="1"/>
  <c r="E17" i="11"/>
  <c r="H25" i="54"/>
  <c r="F37" i="5"/>
  <c r="F24" i="3"/>
  <c r="F19" i="3"/>
  <c r="F33" i="2"/>
  <c r="F20" i="2"/>
  <c r="F10" i="2"/>
  <c r="E47" i="1"/>
  <c r="C20" i="36"/>
  <c r="F11" i="45"/>
  <c r="F10" i="45"/>
  <c r="F9" i="45"/>
  <c r="F8" i="45"/>
  <c r="F7" i="45"/>
  <c r="F6" i="45"/>
  <c r="J9" i="26"/>
  <c r="F22" i="2" l="1"/>
  <c r="F35" i="2" s="1"/>
  <c r="F37" i="2" s="1"/>
  <c r="E36" i="2" s="1"/>
  <c r="F25" i="3"/>
  <c r="F27" i="3" s="1"/>
  <c r="F28" i="3" s="1"/>
  <c r="D8" i="3" l="1"/>
  <c r="E8" i="3"/>
  <c r="F16" i="38"/>
  <c r="D13" i="42" l="1"/>
  <c r="D30" i="27"/>
  <c r="G14" i="24"/>
  <c r="F16" i="22"/>
  <c r="G22" i="14"/>
  <c r="D11" i="11"/>
  <c r="F16" i="7"/>
  <c r="C16" i="7"/>
  <c r="C47" i="4"/>
  <c r="C22" i="4"/>
  <c r="C39" i="4" s="1"/>
  <c r="D25" i="3"/>
  <c r="D27" i="3" s="1"/>
  <c r="D28" i="3" s="1"/>
  <c r="E33" i="2"/>
  <c r="D33" i="2"/>
  <c r="D10" i="2"/>
  <c r="J20" i="26" l="1"/>
  <c r="J19" i="26"/>
  <c r="J18" i="26"/>
  <c r="J14" i="26"/>
  <c r="J10" i="26"/>
  <c r="J11" i="26"/>
  <c r="J12" i="26"/>
  <c r="G29" i="24"/>
  <c r="F29" i="24"/>
  <c r="I15" i="23"/>
  <c r="H15" i="23"/>
  <c r="G15" i="23"/>
  <c r="F15" i="23"/>
  <c r="E15" i="23"/>
  <c r="D15" i="23"/>
  <c r="E14" i="20"/>
  <c r="E13" i="20"/>
  <c r="E12" i="20"/>
  <c r="E11" i="20"/>
  <c r="D18" i="19"/>
  <c r="C18" i="19"/>
  <c r="J23" i="15"/>
  <c r="F41" i="38"/>
  <c r="F40" i="38"/>
  <c r="F35" i="38"/>
  <c r="F39" i="38"/>
  <c r="F38" i="38"/>
  <c r="F28" i="38"/>
  <c r="F27" i="38"/>
  <c r="F26" i="38"/>
  <c r="F25" i="38"/>
  <c r="F24" i="38"/>
  <c r="F23" i="38"/>
  <c r="F22" i="38"/>
  <c r="F21" i="38"/>
  <c r="F20" i="38"/>
  <c r="F19" i="38"/>
  <c r="F18" i="38"/>
  <c r="F15" i="38"/>
  <c r="F13" i="38"/>
  <c r="F14" i="38"/>
  <c r="F10" i="38"/>
  <c r="E18" i="19" l="1"/>
  <c r="F42" i="38"/>
  <c r="F32" i="38"/>
  <c r="J15" i="23"/>
  <c r="F18" i="19"/>
  <c r="F23" i="19" s="1"/>
  <c r="H17" i="10"/>
  <c r="F43" i="38" l="1"/>
  <c r="E16" i="1"/>
  <c r="G34" i="14"/>
  <c r="D34" i="36"/>
  <c r="C34" i="36"/>
  <c r="D25" i="36"/>
  <c r="D28" i="36" s="1"/>
  <c r="D29" i="36" s="1"/>
  <c r="C25" i="36"/>
  <c r="C28" i="36" s="1"/>
  <c r="C29" i="36" s="1"/>
  <c r="D20" i="36"/>
  <c r="C15" i="26"/>
  <c r="C23" i="26" s="1"/>
  <c r="F14" i="24"/>
  <c r="C15" i="21"/>
  <c r="C20" i="19"/>
  <c r="C23" i="19" s="1"/>
  <c r="E22" i="14"/>
  <c r="D22" i="14"/>
  <c r="D17" i="12"/>
  <c r="D12" i="8"/>
  <c r="D14" i="8" s="1"/>
  <c r="E35" i="12"/>
  <c r="C53" i="4"/>
  <c r="C62" i="4" s="1"/>
  <c r="D16" i="1"/>
  <c r="C36" i="36" l="1"/>
  <c r="D36" i="36"/>
  <c r="C64" i="4"/>
  <c r="G10" i="28"/>
  <c r="E30" i="27"/>
  <c r="G30" i="27"/>
  <c r="D31" i="27"/>
  <c r="H9" i="27"/>
  <c r="H14" i="27"/>
  <c r="H15" i="27"/>
  <c r="H16" i="27"/>
  <c r="H17" i="27"/>
  <c r="H18" i="27"/>
  <c r="H19" i="27"/>
  <c r="F21" i="27"/>
  <c r="H21" i="27" s="1"/>
  <c r="H25" i="27"/>
  <c r="H26" i="27"/>
  <c r="H27" i="27"/>
  <c r="H28" i="27"/>
  <c r="H29" i="27"/>
  <c r="J22" i="26"/>
  <c r="K22" i="26"/>
  <c r="D15" i="26"/>
  <c r="D23" i="26" s="1"/>
  <c r="E15" i="26"/>
  <c r="F15" i="26"/>
  <c r="G15" i="26"/>
  <c r="H15" i="26"/>
  <c r="I15" i="26"/>
  <c r="I23" i="26" s="1"/>
  <c r="J15" i="26"/>
  <c r="K15" i="26"/>
  <c r="H16" i="22"/>
  <c r="I16" i="22"/>
  <c r="E16" i="22"/>
  <c r="G16" i="22"/>
  <c r="D15" i="21"/>
  <c r="E11" i="21"/>
  <c r="E12" i="21"/>
  <c r="E13" i="21"/>
  <c r="E14" i="21"/>
  <c r="E10" i="21"/>
  <c r="D15" i="20"/>
  <c r="E15" i="20"/>
  <c r="C15" i="20"/>
  <c r="D20" i="19"/>
  <c r="D23" i="19" s="1"/>
  <c r="E20" i="19"/>
  <c r="E23" i="19" s="1"/>
  <c r="K27" i="16"/>
  <c r="I23" i="15"/>
  <c r="D13" i="13"/>
  <c r="D15" i="13" s="1"/>
  <c r="D18" i="13" s="1"/>
  <c r="E17" i="12"/>
  <c r="E19" i="12" s="1"/>
  <c r="E21" i="12" s="1"/>
  <c r="D19" i="12"/>
  <c r="D21" i="12" s="1"/>
  <c r="D16" i="11"/>
  <c r="D16" i="7"/>
  <c r="D13" i="6"/>
  <c r="D37" i="6" s="1"/>
  <c r="E25" i="3"/>
  <c r="E27" i="3" s="1"/>
  <c r="E28" i="3" s="1"/>
  <c r="E20" i="2"/>
  <c r="D20" i="2"/>
  <c r="D22" i="2" s="1"/>
  <c r="E10" i="2"/>
  <c r="E39" i="1"/>
  <c r="D39" i="1"/>
  <c r="E31" i="1"/>
  <c r="E32" i="1" s="1"/>
  <c r="D31" i="1"/>
  <c r="D32" i="1" s="1"/>
  <c r="D41" i="1" l="1"/>
  <c r="F10" i="27"/>
  <c r="F20" i="27"/>
  <c r="J23" i="26"/>
  <c r="F23" i="26"/>
  <c r="E23" i="26"/>
  <c r="H23" i="26"/>
  <c r="G23" i="26"/>
  <c r="K23" i="26"/>
  <c r="K28" i="16"/>
  <c r="J16" i="22"/>
  <c r="E22" i="2"/>
  <c r="E35" i="2" s="1"/>
  <c r="E37" i="2" s="1"/>
  <c r="G31" i="27"/>
  <c r="E31" i="27"/>
  <c r="D35" i="2"/>
  <c r="D37" i="2" s="1"/>
  <c r="J28" i="16"/>
  <c r="D17" i="11"/>
  <c r="E41" i="1"/>
  <c r="E15" i="21"/>
  <c r="F30" i="27"/>
  <c r="H30" i="27" s="1"/>
  <c r="H8" i="27"/>
  <c r="H10" i="27" s="1"/>
  <c r="H13" i="27"/>
  <c r="H20" i="27" s="1"/>
  <c r="H22" i="27" l="1"/>
  <c r="H31" i="27" s="1"/>
  <c r="F22" i="27"/>
  <c r="F31" i="27" l="1"/>
</calcChain>
</file>

<file path=xl/sharedStrings.xml><?xml version="1.0" encoding="utf-8"?>
<sst xmlns="http://schemas.openxmlformats.org/spreadsheetml/2006/main" count="1287" uniqueCount="799">
  <si>
    <t>Consolidated Statement of Financial Position</t>
  </si>
  <si>
    <t>Financial Assets</t>
  </si>
  <si>
    <t>Net Debt</t>
  </si>
  <si>
    <t>Accumulated surplus</t>
  </si>
  <si>
    <t>Revenues</t>
  </si>
  <si>
    <t>Taxation, non-renewable resource and general revenues</t>
  </si>
  <si>
    <t>General</t>
  </si>
  <si>
    <t>Non-renewable resource revenue</t>
  </si>
  <si>
    <t>Expenses</t>
  </si>
  <si>
    <t>Consolidated Statement of Change in Net Debt</t>
  </si>
  <si>
    <t>Items affecting net debt:</t>
  </si>
  <si>
    <t>-</t>
  </si>
  <si>
    <t>Change in prepaid expenses</t>
  </si>
  <si>
    <t>Consolidated Statement of Cash Flow</t>
  </si>
  <si>
    <t>Change in accounts receivable</t>
  </si>
  <si>
    <t>Change in inventories for resale</t>
  </si>
  <si>
    <t>Change in accounts payable and accrued liabilities</t>
  </si>
  <si>
    <t>Change in deferred revenue</t>
  </si>
  <si>
    <t>Change in other employee future benefits and compensated absences</t>
  </si>
  <si>
    <t>Change in inventories held for use</t>
  </si>
  <si>
    <t>Financing transactions</t>
  </si>
  <si>
    <t>Notes to Consolidated Financial Statements</t>
  </si>
  <si>
    <t>Northwest Territories Heritage Fund Act</t>
  </si>
  <si>
    <t>Heritage Fund:</t>
  </si>
  <si>
    <t>Waste Reduction and Recovery Act</t>
  </si>
  <si>
    <t>Environment Fund:</t>
  </si>
  <si>
    <t>Pension Benefits Standard Act</t>
  </si>
  <si>
    <t>Land Titles Act</t>
  </si>
  <si>
    <t>Other</t>
  </si>
  <si>
    <t>(All figures in thousands of dollars)</t>
  </si>
  <si>
    <t>Utilities</t>
  </si>
  <si>
    <t>Government of Nunavut</t>
  </si>
  <si>
    <t>Health related costs due from third parties</t>
  </si>
  <si>
    <t>Revolving fund sales</t>
  </si>
  <si>
    <t>Workers' Safety and Compensation Commission</t>
  </si>
  <si>
    <t>$</t>
  </si>
  <si>
    <t>Valuation allowances</t>
  </si>
  <si>
    <t>Trade</t>
  </si>
  <si>
    <t>Other Liabilities</t>
  </si>
  <si>
    <t>Employee and payroll-related liabilities</t>
  </si>
  <si>
    <t>Accrued Interest</t>
  </si>
  <si>
    <t>Abandoned mines</t>
  </si>
  <si>
    <t>Landfills</t>
  </si>
  <si>
    <t>Sewage lagoons</t>
  </si>
  <si>
    <t>Total</t>
  </si>
  <si>
    <t>Debt Authority</t>
  </si>
  <si>
    <t>Authorized borrowing limit</t>
  </si>
  <si>
    <t>Repayment date</t>
  </si>
  <si>
    <t>Stanton Territorial Hospital Renewal</t>
  </si>
  <si>
    <t>Mackenzie Valley Fibre Link</t>
  </si>
  <si>
    <t>Tlicho All Season Road</t>
  </si>
  <si>
    <t>Partner</t>
  </si>
  <si>
    <t>Date contract entered into</t>
  </si>
  <si>
    <t>Interest rate</t>
  </si>
  <si>
    <t>September 2015</t>
  </si>
  <si>
    <t>October 2014</t>
  </si>
  <si>
    <t>February 2019</t>
  </si>
  <si>
    <t>North Star Infrastructure GP</t>
  </si>
  <si>
    <t>November 2018</t>
  </si>
  <si>
    <t>June 2017</t>
  </si>
  <si>
    <t>November 2021</t>
  </si>
  <si>
    <t>Pension fund assets - market related value</t>
  </si>
  <si>
    <t>Contributions from plan members</t>
  </si>
  <si>
    <t>Contributions from Government</t>
  </si>
  <si>
    <t>Drawdown from plan assets</t>
  </si>
  <si>
    <t>Current period benefit cost</t>
  </si>
  <si>
    <t>Change in valuation allowance</t>
  </si>
  <si>
    <t>Interest on average accrued benefit obligation</t>
  </si>
  <si>
    <t>Impairment on value of accrued pension asset</t>
  </si>
  <si>
    <t>Expected return on average plan assets</t>
  </si>
  <si>
    <t>Legislative Assembly Retiring Allowance Plan</t>
  </si>
  <si>
    <t>Judges Registered Plan</t>
  </si>
  <si>
    <t>Actuarial Assumptions</t>
  </si>
  <si>
    <t>MLAs' plans</t>
  </si>
  <si>
    <t>Expected rate of return on plan assets</t>
  </si>
  <si>
    <t>Rate of compensation increase</t>
  </si>
  <si>
    <t>Annual inflation rate</t>
  </si>
  <si>
    <t>Discount rate</t>
  </si>
  <si>
    <t>Valuation results</t>
  </si>
  <si>
    <t>Changes in Obligation</t>
  </si>
  <si>
    <t>Interest accrued</t>
  </si>
  <si>
    <t>Benefits payments</t>
  </si>
  <si>
    <t>Other employee future benefits</t>
  </si>
  <si>
    <t>Benefits Expense</t>
  </si>
  <si>
    <t>Expiry Date</t>
  </si>
  <si>
    <t>Operational commitments</t>
  </si>
  <si>
    <t>RCMP policing agreement</t>
  </si>
  <si>
    <t>Commercial leases</t>
  </si>
  <si>
    <t>Equipment leases</t>
  </si>
  <si>
    <t>TCAs in progress at year end</t>
  </si>
  <si>
    <t>P3 Operational commitments</t>
  </si>
  <si>
    <t>Transfer Payments</t>
  </si>
  <si>
    <t>Regulatory Revenue</t>
  </si>
  <si>
    <t>Lease Revenue</t>
  </si>
  <si>
    <t>License Revenue</t>
  </si>
  <si>
    <t>Land</t>
  </si>
  <si>
    <t>Equipment</t>
  </si>
  <si>
    <t>Computers</t>
  </si>
  <si>
    <t>Acquisitions</t>
  </si>
  <si>
    <t>Write-downs</t>
  </si>
  <si>
    <t>Disposals</t>
  </si>
  <si>
    <t>Amortization expense</t>
  </si>
  <si>
    <t>Recoveries of prior years' expenses</t>
  </si>
  <si>
    <t>Total Revenues</t>
  </si>
  <si>
    <t>Total Expenses</t>
  </si>
  <si>
    <t>Canada, Provinces and Territories GDP Comparison</t>
  </si>
  <si>
    <t>Canada</t>
  </si>
  <si>
    <t>Northwest Territories</t>
  </si>
  <si>
    <t>Nunavut</t>
  </si>
  <si>
    <t>Yukon</t>
  </si>
  <si>
    <t>British Columbia</t>
  </si>
  <si>
    <t>Alberta</t>
  </si>
  <si>
    <t>Saskatchewan</t>
  </si>
  <si>
    <t>Manitoba</t>
  </si>
  <si>
    <t>Ontario</t>
  </si>
  <si>
    <t>Quebec</t>
  </si>
  <si>
    <t>New Brunswick</t>
  </si>
  <si>
    <t>Nova Scotia</t>
  </si>
  <si>
    <t>Prince Edward Island</t>
  </si>
  <si>
    <t>The details of the contracts under P3s are as follows:</t>
  </si>
  <si>
    <t>Boreal Health Partnership</t>
  </si>
  <si>
    <t>Total Debt Servicing Payments</t>
  </si>
  <si>
    <t>Extension Due Date</t>
  </si>
  <si>
    <t>Beaufort Delta Divisional Education Council</t>
  </si>
  <si>
    <t>Dehcho Divisional Education Council</t>
  </si>
  <si>
    <t>Dettah District Education Authority</t>
  </si>
  <si>
    <t>Sahtu Divisional Education Council</t>
  </si>
  <si>
    <t>South Slave Divisional Education Council</t>
  </si>
  <si>
    <t>Yellowknife Catholic Schools</t>
  </si>
  <si>
    <t>Aurora College</t>
  </si>
  <si>
    <t>Hay River Health and Social Services Authority</t>
  </si>
  <si>
    <t>Arctic Energy Alliance</t>
  </si>
  <si>
    <t>Northwest Territories Hydro Corporation</t>
  </si>
  <si>
    <t>Northwest Territories Human Rights Commission</t>
  </si>
  <si>
    <t>Inuvialuit Water Board</t>
  </si>
  <si>
    <t>Northwest Territories Surface Rights Board</t>
  </si>
  <si>
    <t xml:space="preserve"> Change in valuation allowances</t>
  </si>
  <si>
    <t xml:space="preserve">       Heritage Fund net assets</t>
  </si>
  <si>
    <t xml:space="preserve">       Loan and Investment Funds</t>
  </si>
  <si>
    <t xml:space="preserve">       Land Titles Assurance Fund net assets</t>
  </si>
  <si>
    <t xml:space="preserve">       Beverage Container Program net assets</t>
  </si>
  <si>
    <t>ACCOUNTS RECEIVABLE</t>
  </si>
  <si>
    <t>LOANS RECEIVABLE</t>
  </si>
  <si>
    <t>PORTFOLIO INVESTMENTS</t>
  </si>
  <si>
    <t>ACCOUNTS PAYBALE AND ACCRUED LIABILITIES</t>
  </si>
  <si>
    <t xml:space="preserve">          $</t>
  </si>
  <si>
    <t xml:space="preserve">
Ending balance</t>
  </si>
  <si>
    <t xml:space="preserve">
Change from accrual items</t>
  </si>
  <si>
    <t xml:space="preserve">
Change from cash items</t>
  </si>
  <si>
    <t xml:space="preserve">
Opening balance</t>
  </si>
  <si>
    <t xml:space="preserve">          (All figures in thousands of dollars)</t>
  </si>
  <si>
    <t>Retirement Plan for Employees of the Hay 
   River Health and Social Services Authority</t>
  </si>
  <si>
    <t>Retirement Plan for Employees of the   
   Yellowknife Catholic Schools</t>
  </si>
  <si>
    <t>Accrued benefit obligations,  
    beginning of year</t>
  </si>
  <si>
    <t xml:space="preserve">      $</t>
  </si>
  <si>
    <t xml:space="preserve">    Grants in kind</t>
  </si>
  <si>
    <t xml:space="preserve">
Net book value</t>
  </si>
  <si>
    <t>Schedule B</t>
  </si>
  <si>
    <t>Schedule A</t>
  </si>
  <si>
    <t xml:space="preserve">
Total</t>
  </si>
  <si>
    <t xml:space="preserve">
</t>
  </si>
  <si>
    <t xml:space="preserve">  $</t>
  </si>
  <si>
    <t xml:space="preserve">
Actual Debt Servicing Payments as a % of Revenues</t>
  </si>
  <si>
    <t>Operating Cash Required</t>
  </si>
  <si>
    <t>Operating Cash Available</t>
  </si>
  <si>
    <t>Total Operating Cash Available</t>
  </si>
  <si>
    <t xml:space="preserve">      Inventories for resale</t>
  </si>
  <si>
    <t xml:space="preserve">     Inventories held for use</t>
  </si>
  <si>
    <t xml:space="preserve">     Prepaid expenses</t>
  </si>
  <si>
    <t xml:space="preserve">    Income from portfolio investments</t>
  </si>
  <si>
    <t xml:space="preserve">   Environment and Economic Development</t>
  </si>
  <si>
    <t xml:space="preserve">   Infrastructure</t>
  </si>
  <si>
    <t xml:space="preserve">   Education</t>
  </si>
  <si>
    <t xml:space="preserve">   Justice</t>
  </si>
  <si>
    <t xml:space="preserve">   General Government</t>
  </si>
  <si>
    <t xml:space="preserve">   Amortization of tangible capital assets</t>
  </si>
  <si>
    <t xml:space="preserve">   Loss on disposal of tangible capital assets</t>
  </si>
  <si>
    <t xml:space="preserve">   Proceeds on disposal of tangible capital assets</t>
  </si>
  <si>
    <t xml:space="preserve">   Consumption of inventories held for use</t>
  </si>
  <si>
    <t xml:space="preserve">   Purchase of inventories held for use</t>
  </si>
  <si>
    <t xml:space="preserve">   Change in prepaid expenses</t>
  </si>
  <si>
    <t xml:space="preserve">        Change in non-cash assets and liabilities:</t>
  </si>
  <si>
    <t xml:space="preserve">      Disposition of portfolio investments</t>
  </si>
  <si>
    <t xml:space="preserve">      Acquisition of portfolio investments</t>
  </si>
  <si>
    <t xml:space="preserve">      Loans receivable receipts</t>
  </si>
  <si>
    <t xml:space="preserve">      Loans receivable advanced</t>
  </si>
  <si>
    <t xml:space="preserve">      Acquisition of tangible capital assets</t>
  </si>
  <si>
    <t xml:space="preserve">      Proceeds of disposition of tangible capital assets</t>
  </si>
  <si>
    <t xml:space="preserve">   Capital transactions</t>
  </si>
  <si>
    <t xml:space="preserve">   Investing transactions</t>
  </si>
  <si>
    <t xml:space="preserve">    Net proceeds from short term loans</t>
  </si>
  <si>
    <t xml:space="preserve">    Repayment of capital lease obligations</t>
  </si>
  <si>
    <t xml:space="preserve">    Repayment of long-term debt</t>
  </si>
  <si>
    <t xml:space="preserve">    Repayment of liabilities under public private partnerships</t>
  </si>
  <si>
    <t xml:space="preserve">     
   Funds designated for new loans</t>
  </si>
  <si>
    <t xml:space="preserve">
Capital lease obligations</t>
  </si>
  <si>
    <t xml:space="preserve">
LIABILITIES UNDER PUBLIC PRIVATE PARTNERSHIPS</t>
  </si>
  <si>
    <t xml:space="preserve">                                        
  $</t>
  </si>
  <si>
    <t>Yellowknife Catholic
      Schools' plans</t>
  </si>
  <si>
    <t>Accrued benefit obligations,   
     end of year</t>
  </si>
  <si>
    <t xml:space="preserve">
For the year ended March 31,</t>
  </si>
  <si>
    <t xml:space="preserve">              (All figures in thousands of dollars)</t>
  </si>
  <si>
    <t>Consolidated Schedule of Segmented Information</t>
  </si>
  <si>
    <t>Consolidated Schedule of Tangible Capital Assets</t>
  </si>
  <si>
    <t xml:space="preserve">               $</t>
  </si>
  <si>
    <t xml:space="preserve">     $</t>
  </si>
  <si>
    <t>EXECUTIVE SUMMARY</t>
  </si>
  <si>
    <t xml:space="preserve"> $</t>
  </si>
  <si>
    <t>Total Operating Cash Requirement</t>
  </si>
  <si>
    <t>Cash Required for Infrastructure Investment Expenditures</t>
  </si>
  <si>
    <t xml:space="preserve">        Pension Plan</t>
  </si>
  <si>
    <t xml:space="preserve">                                     $</t>
  </si>
  <si>
    <t>Adjustments</t>
  </si>
  <si>
    <t xml:space="preserve">
Liabilities</t>
  </si>
  <si>
    <t>Total long-term debt and capital lease obligations</t>
  </si>
  <si>
    <t>Other compensated absences</t>
  </si>
  <si>
    <t>Transfers</t>
  </si>
  <si>
    <t>Debt Servicing Payments</t>
  </si>
  <si>
    <t>Northwest Territories Heritage Fund</t>
  </si>
  <si>
    <t xml:space="preserve">                 (All figures in thousands of dollars)</t>
  </si>
  <si>
    <t xml:space="preserve">                      $</t>
  </si>
  <si>
    <t xml:space="preserve">  Recovery of prior years' expenses</t>
  </si>
  <si>
    <t xml:space="preserve">   Housing</t>
  </si>
  <si>
    <t xml:space="preserve">   Health and Social Services</t>
  </si>
  <si>
    <t>Cash and cash equivalents provided by (used for)
     Operating transactions</t>
  </si>
  <si>
    <t xml:space="preserve">           Items not affecting cash and cash equivalents:</t>
  </si>
  <si>
    <t xml:space="preserve">      Sinking fund withdrawals</t>
  </si>
  <si>
    <t>Cash and cash equivalents provided by (used for) investing transactions</t>
  </si>
  <si>
    <t>Cash and cash equivalents provided by (used for) financing activities</t>
  </si>
  <si>
    <t>Cash and cash equivalents at beginning of year</t>
  </si>
  <si>
    <t>Cash and cash equivalents at end of year</t>
  </si>
  <si>
    <t>Government of Canada</t>
  </si>
  <si>
    <t>Government of Canada Agencies:</t>
  </si>
  <si>
    <t>Ventura</t>
  </si>
  <si>
    <t xml:space="preserve">     Department of National Defence</t>
  </si>
  <si>
    <t xml:space="preserve">     Health Canada</t>
  </si>
  <si>
    <t xml:space="preserve">     Indigenous Services Canada</t>
  </si>
  <si>
    <t>Bilateral Water Management Agreements</t>
  </si>
  <si>
    <t>Large emitters carbon tax</t>
  </si>
  <si>
    <t xml:space="preserve">     Infrastructure Canada</t>
  </si>
  <si>
    <t xml:space="preserve">     Transport Canada</t>
  </si>
  <si>
    <t xml:space="preserve">     Ministry of Finance</t>
  </si>
  <si>
    <t xml:space="preserve">     Natural Resources Canada</t>
  </si>
  <si>
    <t xml:space="preserve">     Parks Canada</t>
  </si>
  <si>
    <t xml:space="preserve">     Public Health Agency of Canada</t>
  </si>
  <si>
    <t>(thousands of dollars)</t>
  </si>
  <si>
    <t>DESIGNATED AND RESTRICTED ASSETS (continued)</t>
  </si>
  <si>
    <t xml:space="preserve">
Pension liabilities (assets)</t>
  </si>
  <si>
    <t>Accrued benefit obligation</t>
  </si>
  <si>
    <t xml:space="preserve">                   $</t>
  </si>
  <si>
    <t xml:space="preserve">   $</t>
  </si>
  <si>
    <t>Change from accrual items:</t>
  </si>
  <si>
    <t>Change from cash items:</t>
  </si>
  <si>
    <t>Benefit payments to plan members</t>
  </si>
  <si>
    <t>Opening balance</t>
  </si>
  <si>
    <t>Hay River H&amp;SS
  Authority plans</t>
  </si>
  <si>
    <t>Valuation methods and assumptions used in valuing pension assets and liabilities (continued)</t>
  </si>
  <si>
    <t>Valuation methods and assumptions used in valuing pension assets and liabilities</t>
  </si>
  <si>
    <t>Plan amendments</t>
  </si>
  <si>
    <t>CONTRACTUAL OBLIGATIONS</t>
  </si>
  <si>
    <t>CONTRACTUAL RIGHTS</t>
  </si>
  <si>
    <t>Other taxes</t>
  </si>
  <si>
    <t>Taxation</t>
  </si>
  <si>
    <t>Transfer payments</t>
  </si>
  <si>
    <t>Non-renewable Resource Revenue</t>
  </si>
  <si>
    <t xml:space="preserve">    Minerals, oil and gas royalties</t>
  </si>
  <si>
    <t xml:space="preserve">    Licenses, rental and other fees</t>
  </si>
  <si>
    <t xml:space="preserve">    Quarry fees</t>
  </si>
  <si>
    <t xml:space="preserve">    Cannabis</t>
  </si>
  <si>
    <t xml:space="preserve">    Fuel</t>
  </si>
  <si>
    <t xml:space="preserve">    Tobacco</t>
  </si>
  <si>
    <t xml:space="preserve">    Payroll</t>
  </si>
  <si>
    <t xml:space="preserve">    Property and school levies</t>
  </si>
  <si>
    <t xml:space="preserve">    Insurance</t>
  </si>
  <si>
    <t xml:space="preserve">    Canada Health and Social Transfer Reform Fund</t>
  </si>
  <si>
    <t xml:space="preserve">    Federal cost shared</t>
  </si>
  <si>
    <t xml:space="preserve">    Other</t>
  </si>
  <si>
    <t xml:space="preserve">    Regulatory revenue</t>
  </si>
  <si>
    <t>Work in Progress</t>
  </si>
  <si>
    <t>Building and Leasehold Improvements</t>
  </si>
  <si>
    <t>Infrastructure 
and Other</t>
  </si>
  <si>
    <t>Departments</t>
  </si>
  <si>
    <t xml:space="preserve">   Grant from the Government of Canada</t>
  </si>
  <si>
    <t xml:space="preserve">   Corporate and personal income taxes</t>
  </si>
  <si>
    <t xml:space="preserve">   Other taxes</t>
  </si>
  <si>
    <t xml:space="preserve">   General</t>
  </si>
  <si>
    <t xml:space="preserve">   Income from portfolio investments</t>
  </si>
  <si>
    <t xml:space="preserve">   Recoveries</t>
  </si>
  <si>
    <t xml:space="preserve">   Sales</t>
  </si>
  <si>
    <t xml:space="preserve">   Grants and contributions</t>
  </si>
  <si>
    <t xml:space="preserve">   Operations and maintenance</t>
  </si>
  <si>
    <t xml:space="preserve">   Compensation and benefits</t>
  </si>
  <si>
    <t>Less: Liabilities</t>
  </si>
  <si>
    <t>Accumulated Surplus</t>
  </si>
  <si>
    <t>Summary of P3 Projects</t>
  </si>
  <si>
    <t>P3 Project (in $000s)</t>
  </si>
  <si>
    <t>Tłįchǫ All Season
Road</t>
  </si>
  <si>
    <t>Contract signing date</t>
  </si>
  <si>
    <t>Substantial completion date/in-service date</t>
  </si>
  <si>
    <t>Tangible capital asset cost</t>
  </si>
  <si>
    <t>October, 2014</t>
  </si>
  <si>
    <t>September, 2015</t>
  </si>
  <si>
    <t>February, 2019</t>
  </si>
  <si>
    <t>June, 2017</t>
  </si>
  <si>
    <t>November, 2018</t>
  </si>
  <si>
    <t>November, 2021</t>
  </si>
  <si>
    <t>Policy Provision 6(5)(a) - Debt Servicing Payments</t>
  </si>
  <si>
    <t>DEFERRED REVENUE</t>
  </si>
  <si>
    <t>Northern Lights General    
    Partnership</t>
  </si>
  <si>
    <t>Estimated payments for each of the next five years and thereafter to meet P3 principal repayments are as follows:</t>
  </si>
  <si>
    <t xml:space="preserve"> Last Actuarial Valuation
Accounting Date</t>
  </si>
  <si>
    <t>Next 
Valuation Date</t>
  </si>
  <si>
    <t>Judges'
 plans</t>
  </si>
  <si>
    <t>(in $000s)</t>
  </si>
  <si>
    <t>Fiscal Year in which Repayment Ends</t>
  </si>
  <si>
    <t>CASH AND CASH EQUIVALENTS</t>
  </si>
  <si>
    <t>Cash and cash equivalents are made of the following:</t>
  </si>
  <si>
    <t>Cash</t>
  </si>
  <si>
    <t>Cash equivalents</t>
  </si>
  <si>
    <t>Financial assets</t>
  </si>
  <si>
    <t>Environmental Liabilities</t>
  </si>
  <si>
    <t>Abandoned Mines</t>
  </si>
  <si>
    <t>Abandoned Infrastructure and schools</t>
  </si>
  <si>
    <t>Airports, airport strips or reserves</t>
  </si>
  <si>
    <t>Sewage Lagoons</t>
  </si>
  <si>
    <t>Fuel tanks and resupply lines</t>
  </si>
  <si>
    <t>Abandoned lots and maintenance facilities</t>
  </si>
  <si>
    <t>Explanation</t>
  </si>
  <si>
    <t>Revenues Variance Analysis</t>
  </si>
  <si>
    <t>Expense Variance Analysis by Program</t>
  </si>
  <si>
    <t>Expense Variance Analysis by Object</t>
  </si>
  <si>
    <t xml:space="preserve">      Portfolio investments (note 5)</t>
  </si>
  <si>
    <t xml:space="preserve">      Accounts receivable (note 6)</t>
  </si>
  <si>
    <t xml:space="preserve">      Loans receivable (note 7)</t>
  </si>
  <si>
    <t xml:space="preserve">    Accumulated remeasurement gains</t>
  </si>
  <si>
    <t xml:space="preserve">    General (note 22)</t>
  </si>
  <si>
    <t xml:space="preserve">    Non-renewable resource revenue (note 22)</t>
  </si>
  <si>
    <t>Expenses (schedule B) (note 23)</t>
  </si>
  <si>
    <t xml:space="preserve">
Increase in net debt excluding net remeasurement gains</t>
  </si>
  <si>
    <t xml:space="preserve">
Net remeasurement gains</t>
  </si>
  <si>
    <t>Net debt at end of year</t>
  </si>
  <si>
    <t>Consolidated Statement of Remeasurement Gains And Losses</t>
  </si>
  <si>
    <t xml:space="preserve">           Portfolio investments </t>
  </si>
  <si>
    <t xml:space="preserve">                   Equity instruments quoted in an active market</t>
  </si>
  <si>
    <t xml:space="preserve">                   Financial instruments designated at fair value</t>
  </si>
  <si>
    <t>Amount reclassified to the Consolidated Statement of Operations and Accumulated Operating 
    Surplus</t>
  </si>
  <si>
    <t>Net remeasurement gains for the year</t>
  </si>
  <si>
    <t>Accumulated remeasurement gains at end of year</t>
  </si>
  <si>
    <t>Accumulated remeasurements gains at beginning of year</t>
  </si>
  <si>
    <t xml:space="preserve"> Loss on disposal of tangible capital assets</t>
  </si>
  <si>
    <t xml:space="preserve"> Amortization of tangible capital assets</t>
  </si>
  <si>
    <t xml:space="preserve">                Inflation adjustment on real return bonds</t>
  </si>
  <si>
    <t xml:space="preserve">                Accretion expense</t>
  </si>
  <si>
    <t>Change in environmental liabilities</t>
  </si>
  <si>
    <t>Net debt at beginning of year</t>
  </si>
  <si>
    <t>Increase in net debt</t>
  </si>
  <si>
    <t>Cost of tangible capital assets</t>
  </si>
  <si>
    <t>Closing balance</t>
  </si>
  <si>
    <t>Accumulated amortization</t>
  </si>
  <si>
    <t>Investments for repayment of bond</t>
  </si>
  <si>
    <t>Cost and amortized cost</t>
  </si>
  <si>
    <t>Fair valued</t>
  </si>
  <si>
    <t>Portfolio investments recorded at cost and amortized cost are comprised of the following:</t>
  </si>
  <si>
    <t>Guaranteed Investment Certificates</t>
  </si>
  <si>
    <t>Bonds</t>
  </si>
  <si>
    <t>Equities and other financial instruments</t>
  </si>
  <si>
    <t>Portfolio investments recorded at fair value are comprised of the following:</t>
  </si>
  <si>
    <t>Level 1</t>
  </si>
  <si>
    <t>Level 2</t>
  </si>
  <si>
    <t>Level 3</t>
  </si>
  <si>
    <t xml:space="preserve">Total
</t>
  </si>
  <si>
    <t>Other instruments designated at fair value</t>
  </si>
  <si>
    <t>Interest bearing securities</t>
  </si>
  <si>
    <t>Equities quoted in an active market</t>
  </si>
  <si>
    <t xml:space="preserve">     Pooled investments - Canadian</t>
  </si>
  <si>
    <t xml:space="preserve">     Pooled investments - Global</t>
  </si>
  <si>
    <t xml:space="preserve">     Canadian Northern Economic Development Agency</t>
  </si>
  <si>
    <t xml:space="preserve">     Crown - Indigenous Relations and Northern  Affairs Canada</t>
  </si>
  <si>
    <t xml:space="preserve">     Natural Sciences and Engineering Research Canada</t>
  </si>
  <si>
    <t xml:space="preserve">     Social Sciences and Humanities Research Council of Canada</t>
  </si>
  <si>
    <t>Restricted Assets (note 4)</t>
  </si>
  <si>
    <t>ENVIRONMENTAL LAIBILITIES</t>
  </si>
  <si>
    <t>ASSET RETIREMENT OBLIGATIONS AND LIABILITIES FOR SEWAGE LAGOONS AND SOLID WASTE SITES</t>
  </si>
  <si>
    <t>Buildings</t>
  </si>
  <si>
    <t>Infrastructure</t>
  </si>
  <si>
    <t>Liabilities for sewage lagoons and solid waste sites</t>
  </si>
  <si>
    <t>Solid waste sites</t>
  </si>
  <si>
    <t>Transfer payments and recoveries receivables</t>
  </si>
  <si>
    <t>Long-term debt principal repayments due in each fiscal year for the next five years and thereafter are as 
follows:</t>
  </si>
  <si>
    <t>Available borrowing capacity before the following:</t>
  </si>
  <si>
    <t xml:space="preserve">    Carbon tax</t>
  </si>
  <si>
    <t>Cash and cash equivalents</t>
  </si>
  <si>
    <t>Due from the Government of Canada</t>
  </si>
  <si>
    <t>Accounts receivable</t>
  </si>
  <si>
    <t>Loans receivable</t>
  </si>
  <si>
    <t>Revaluation of asset retirement
obligations</t>
  </si>
  <si>
    <t>Northern Lights General
 Partnership</t>
  </si>
  <si>
    <t xml:space="preserve">      Percent (%)
             Change</t>
  </si>
  <si>
    <t>Type of Expenses
    by Program
       (in $000s)</t>
  </si>
  <si>
    <t>Net debt</t>
  </si>
  <si>
    <t>Non-financial assets</t>
  </si>
  <si>
    <t>Accumulated operating surplus at beginning of year</t>
  </si>
  <si>
    <t xml:space="preserve">
Accumulated operating surplus at end of year</t>
  </si>
  <si>
    <t>Housing</t>
  </si>
  <si>
    <t>General Government</t>
  </si>
  <si>
    <t>Liability</t>
  </si>
  <si>
    <t xml:space="preserve">
       Change in pension liabilities (assets)</t>
  </si>
  <si>
    <t>The following reflects the date of valuation for each plan for accounting purposes:</t>
  </si>
  <si>
    <t xml:space="preserve"> Last Extrapolation 
         Date</t>
  </si>
  <si>
    <t xml:space="preserve">     Tangible capital assets (schedule A)</t>
  </si>
  <si>
    <t xml:space="preserve">    Accumulated operating surplus</t>
  </si>
  <si>
    <t>Accumulated surplus is comprised of:</t>
  </si>
  <si>
    <t>Consolidated Statement of Operations and Accumulated Operating Surplus</t>
  </si>
  <si>
    <t xml:space="preserve">   Acquisition of tangible capital assets (schedule A)</t>
  </si>
  <si>
    <t xml:space="preserve">   Amortization of tangible capital assets (schedule A)</t>
  </si>
  <si>
    <t>Change in liabilities for sewage lagoons and solid waste sites</t>
  </si>
  <si>
    <t>Northwest Territories Business Development and Investment
  Corporation Act</t>
  </si>
  <si>
    <t>Student Financial Assistance Act</t>
  </si>
  <si>
    <t>Student Loan Fund:</t>
  </si>
  <si>
    <t xml:space="preserve">       Authorized limit for loans receivable</t>
  </si>
  <si>
    <t xml:space="preserve">       Less: Loans receivable balance (note 7)</t>
  </si>
  <si>
    <t>Total portfolio investments</t>
  </si>
  <si>
    <t xml:space="preserve">
Accounts Receivable</t>
  </si>
  <si>
    <t>Allowance
 for Doubtful Account</t>
  </si>
  <si>
    <t>Change
 in
Estimate</t>
  </si>
  <si>
    <t>Number
of
 Sites</t>
  </si>
  <si>
    <t>Abandoned infrastructure and schools</t>
  </si>
  <si>
    <t>Type of Site</t>
  </si>
  <si>
    <t>Unamortized premium, discount and insurance costs</t>
  </si>
  <si>
    <t>Total long-term debt</t>
  </si>
  <si>
    <t>Stanton Territorial Hospital 
   Renewal</t>
  </si>
  <si>
    <t xml:space="preserve">
PENSIONS (continued)</t>
  </si>
  <si>
    <t>Severance and
Removal</t>
  </si>
  <si>
    <t>Compensated
Absences</t>
  </si>
  <si>
    <t>Compensated 
Absences</t>
  </si>
  <si>
    <t>OTHER EMPLOYEE FUTURE BENEFITS AND COMPENSATED ABSENCES (continued)</t>
  </si>
  <si>
    <t xml:space="preserve">    Capital transfers</t>
  </si>
  <si>
    <t xml:space="preserve">    Corporate income tax</t>
  </si>
  <si>
    <t xml:space="preserve">    Personal income tax</t>
  </si>
  <si>
    <t>Roads and Bridges</t>
  </si>
  <si>
    <t xml:space="preserve">   Transfer payments</t>
  </si>
  <si>
    <t xml:space="preserve">   Valuation allowances</t>
  </si>
  <si>
    <t>Annual interest rate</t>
  </si>
  <si>
    <t>($ in millions)</t>
  </si>
  <si>
    <t>Revenues (Public Accounts, Section II, Schedule A)</t>
  </si>
  <si>
    <t xml:space="preserve">
Provision 6(3) - Infrastructure Financing</t>
  </si>
  <si>
    <t>Capital Acquisitions (Public Accounts, Section II, Schedule 4)</t>
  </si>
  <si>
    <t>Minimum cash required from operating surplus (50% of Acquisitions less out of scope items)</t>
  </si>
  <si>
    <t xml:space="preserve">    Add non cash item - Amortization (Public Accounts,Section II, Statement of Cash flow)</t>
  </si>
  <si>
    <r>
      <t xml:space="preserve">(All calculations based on the </t>
    </r>
    <r>
      <rPr>
        <b/>
        <sz val="9"/>
        <color theme="1"/>
        <rFont val="Calibri"/>
        <family val="2"/>
        <scheme val="minor"/>
      </rPr>
      <t xml:space="preserve">Public Accounts, Section II </t>
    </r>
    <r>
      <rPr>
        <sz val="9"/>
        <color theme="1"/>
        <rFont val="Calibri"/>
        <family val="2"/>
        <scheme val="minor"/>
      </rPr>
      <t>- Non Consolidated Financial Statements)</t>
    </r>
  </si>
  <si>
    <t>Fiscal Responsibility Policy Compliance</t>
  </si>
  <si>
    <t>Environment &amp; Economic Development</t>
  </si>
  <si>
    <t>Education</t>
  </si>
  <si>
    <t>Health &amp; Social Services</t>
  </si>
  <si>
    <t>Justice</t>
  </si>
  <si>
    <t>Operation &amp; maintenance</t>
  </si>
  <si>
    <t>COMPLETION OF ENTITIES CONSOLIDATED WITHIN THE PUBLIC ACCOUNTS</t>
  </si>
  <si>
    <t>APPENDIX A</t>
  </si>
  <si>
    <t>Due Date</t>
  </si>
  <si>
    <t>Completion Date</t>
  </si>
  <si>
    <t>Commission scolaire francophone Territoires du Nord-Ouest</t>
  </si>
  <si>
    <t>Housing Northwest Territories</t>
  </si>
  <si>
    <t xml:space="preserve">      Pension assets (note 16)</t>
  </si>
  <si>
    <t xml:space="preserve">    Other employee future benefits and compensated absences (note 17)</t>
  </si>
  <si>
    <t xml:space="preserve">      Cash and cash equivalents (note 3)</t>
  </si>
  <si>
    <t xml:space="preserve">    Pension liabilities (note 16)</t>
  </si>
  <si>
    <t>Contractual obligations and rights, guarantees and contingencies (notes 19 and 20)</t>
  </si>
  <si>
    <t xml:space="preserve">    Liabilities under public private partnerships (note 15)</t>
  </si>
  <si>
    <t xml:space="preserve">    Long-term debt (note 14)</t>
  </si>
  <si>
    <t xml:space="preserve">    Capital lease obligations (note 14)</t>
  </si>
  <si>
    <t xml:space="preserve">    Due to the Government of Canada (note 13)</t>
  </si>
  <si>
    <t xml:space="preserve">    Asset retirement obligations (note 12)</t>
  </si>
  <si>
    <t xml:space="preserve">    Liabilities for sewage lagoons and solid waste sites (note 12)</t>
  </si>
  <si>
    <t xml:space="preserve">    Environmental liabilities (note 11)</t>
  </si>
  <si>
    <t xml:space="preserve">    Deferred revenue (note 10)</t>
  </si>
  <si>
    <t xml:space="preserve">    Accounts payable and accrued liabilities (note 9)</t>
  </si>
  <si>
    <t xml:space="preserve">    Short term loans (note 8)</t>
  </si>
  <si>
    <t xml:space="preserve">      Due from the Government of Canada (note 13)</t>
  </si>
  <si>
    <t xml:space="preserve">   Grant from the Government of  Canada (note 2(o))</t>
  </si>
  <si>
    <t xml:space="preserve">   Transfer payments (note 21)</t>
  </si>
  <si>
    <t xml:space="preserve">    Corporate and personal income taxes (note 21)</t>
  </si>
  <si>
    <t xml:space="preserve">    Other taxes (note 21)</t>
  </si>
  <si>
    <t xml:space="preserve">    Sales (note 22)</t>
  </si>
  <si>
    <t xml:space="preserve">    Recoveries (note 22)</t>
  </si>
  <si>
    <t>Budget
(Note 1(b))
$</t>
  </si>
  <si>
    <t>Actual
$</t>
  </si>
  <si>
    <t xml:space="preserve">   Legislative Assembly and Statutory Offices</t>
  </si>
  <si>
    <t>Budget
$</t>
  </si>
  <si>
    <t xml:space="preserve">   Annual operating surplus (deficit)</t>
  </si>
  <si>
    <t>Annual operating surplus (deficit)</t>
  </si>
  <si>
    <t xml:space="preserve">   Revaluation of asset retirement obligations (schedule A)</t>
  </si>
  <si>
    <t xml:space="preserve">2024
Actual
</t>
  </si>
  <si>
    <t>Unrealized gain (loss) attributable to:</t>
  </si>
  <si>
    <t xml:space="preserve">2024
</t>
  </si>
  <si>
    <t xml:space="preserve">           Annual operating surplus (deficit)</t>
  </si>
  <si>
    <t xml:space="preserve"> Revaluation of asset retirement obligations on surplus</t>
  </si>
  <si>
    <t xml:space="preserve"> Revaluation of environmental liabilities</t>
  </si>
  <si>
    <t xml:space="preserve"> Revaluation of liabilities for sewage lagoons and solid waste sites</t>
  </si>
  <si>
    <t xml:space="preserve"> Change from pension assets accruals</t>
  </si>
  <si>
    <t xml:space="preserve"> Change from pension liabilities accruals</t>
  </si>
  <si>
    <t xml:space="preserve"> Revaluation of other employee future benefits and compensated
    absences</t>
  </si>
  <si>
    <t>Change in due from the Government of Canada</t>
  </si>
  <si>
    <t>Change in due to the Government of Canada</t>
  </si>
  <si>
    <t>Change in asset retirement obligations</t>
  </si>
  <si>
    <t>Change in pension liabilities</t>
  </si>
  <si>
    <t>Change in pension assets</t>
  </si>
  <si>
    <t>Cash and cash equivalents provide by (used for) capital transactions</t>
  </si>
  <si>
    <t>Cash and cash equivalents provided by (used for) operating transactions</t>
  </si>
  <si>
    <t>Increase (decrease) in cash and cash equivalents</t>
  </si>
  <si>
    <t xml:space="preserve">       Portfolio Investments</t>
  </si>
  <si>
    <t xml:space="preserve">       Cash</t>
  </si>
  <si>
    <t>Portfolio Investments for the Legislative Assembly Supplementary        Retiring Allowance (note 16)</t>
  </si>
  <si>
    <t>2024
Cost</t>
  </si>
  <si>
    <t>2024
Market Value</t>
  </si>
  <si>
    <t xml:space="preserve">
Net 
2024</t>
  </si>
  <si>
    <t>Government Transfers:</t>
  </si>
  <si>
    <t>2024 Balance</t>
  </si>
  <si>
    <t xml:space="preserve">     Canadian Mortgage and Housing Corporation</t>
  </si>
  <si>
    <t xml:space="preserve">     Environment and Climate Change</t>
  </si>
  <si>
    <t>Taxation:</t>
  </si>
  <si>
    <t>Other:</t>
  </si>
  <si>
    <t>Non-renewable resources</t>
  </si>
  <si>
    <t>2024
Liability</t>
  </si>
  <si>
    <t>Remediation Expenditures</t>
  </si>
  <si>
    <t>New Liabilities Incurred</t>
  </si>
  <si>
    <t>Asset retirement obligations</t>
  </si>
  <si>
    <t>Accretion Expense</t>
  </si>
  <si>
    <t>Revisions in Estimated Cash Flows</t>
  </si>
  <si>
    <t>2024 Liability</t>
  </si>
  <si>
    <t>Due to the Government of Canada</t>
  </si>
  <si>
    <t>Excess income tax advances</t>
  </si>
  <si>
    <t>Miscellaneous payables</t>
  </si>
  <si>
    <t>DUE TO (FROM) THE GOVERNMENT OF CANADA</t>
  </si>
  <si>
    <t>LONG-TERM DEBT AND CAPITAL LEASE OBLIGATIONS</t>
  </si>
  <si>
    <t>2030 and beyond</t>
  </si>
  <si>
    <t>Short term loans (note 8)</t>
  </si>
  <si>
    <t>Long-term debt (note 14)</t>
  </si>
  <si>
    <t>Capital lease obligations (note 14)</t>
  </si>
  <si>
    <t>Guarantees (note 20(a))</t>
  </si>
  <si>
    <t>Liabilities under Public Private Partnerships (note 15)</t>
  </si>
  <si>
    <t>Available Borrowing Capacity</t>
  </si>
  <si>
    <t>Actual completion
date</t>
  </si>
  <si>
    <t>The P3 liabilities are:</t>
  </si>
  <si>
    <t>Interest</t>
  </si>
  <si>
    <t>Payments</t>
  </si>
  <si>
    <t>Pension liabilities (assets)</t>
  </si>
  <si>
    <t>Accrued benefit asset</t>
  </si>
  <si>
    <t xml:space="preserve">     Legislative Assembly Retiring Allowance Plan</t>
  </si>
  <si>
    <t xml:space="preserve">     Hay River Health and Social Services Pension Plan</t>
  </si>
  <si>
    <t>Accrued benefit liability</t>
  </si>
  <si>
    <t xml:space="preserve">     Judges Registered Pension Plan</t>
  </si>
  <si>
    <t xml:space="preserve">     Judges Supplemental Pension Plan</t>
  </si>
  <si>
    <t xml:space="preserve">     Legislative Assembly Supplemental Retiring Allowance Plan</t>
  </si>
  <si>
    <t xml:space="preserve">     Yellowknife Catholic School Registered Pension Plan</t>
  </si>
  <si>
    <t xml:space="preserve">     Yellowknife Catholic School Supplemental Pension Plan</t>
  </si>
  <si>
    <t>Total net (benefit) liability</t>
  </si>
  <si>
    <t>Legislative Assembly Supplemental Retiring Allowance Plan</t>
  </si>
  <si>
    <t>Judges Registered Pension Plan</t>
  </si>
  <si>
    <t>Judges Supplemental Pension Plan</t>
  </si>
  <si>
    <t>Yellowknife Catholic School Registered Pension Plan</t>
  </si>
  <si>
    <t>Yellowknife Catholic School Supplemental Pension Plan</t>
  </si>
  <si>
    <t>Hay River Health and Social Services Pension Plan</t>
  </si>
  <si>
    <t>2024
Total</t>
  </si>
  <si>
    <t>Unamortized actuarial gains (losses)</t>
  </si>
  <si>
    <t xml:space="preserve">2024
Total     </t>
  </si>
  <si>
    <t>Reduction in Impairment of pension asset</t>
  </si>
  <si>
    <t>Amortization of actuarial (gains) losses</t>
  </si>
  <si>
    <t>Unamortized net actuarial gain (loss)</t>
  </si>
  <si>
    <t>Net future liability</t>
  </si>
  <si>
    <t>Actuarial (gains) losses</t>
  </si>
  <si>
    <t>Total other employee future benefits
     and compensated absences</t>
  </si>
  <si>
    <t>Amortization of actuarial (gain) loss</t>
  </si>
  <si>
    <t>2030+</t>
  </si>
  <si>
    <t xml:space="preserve">
TRANSFER PAYMENTS, CORPORATE AND PERSONAL INCOME TAXES AND OTHER TAXES</t>
  </si>
  <si>
    <t>Sales</t>
  </si>
  <si>
    <t xml:space="preserve">    Liquor and cannabis products</t>
  </si>
  <si>
    <t xml:space="preserve">    Petroleum products</t>
  </si>
  <si>
    <t xml:space="preserve">    Marine Transportation Services</t>
  </si>
  <si>
    <t xml:space="preserve">    Power</t>
  </si>
  <si>
    <t xml:space="preserve">    Arts and crafts</t>
  </si>
  <si>
    <t xml:space="preserve">    Rental and lease</t>
  </si>
  <si>
    <t xml:space="preserve">    Interest income</t>
  </si>
  <si>
    <t>SALES, GENERAL, NON-RENEWABLE RESOURCE AND RECOVERIES REVENUE</t>
  </si>
  <si>
    <t xml:space="preserve">    Gain on disposition of assets</t>
  </si>
  <si>
    <t>Exchange</t>
  </si>
  <si>
    <t>Non-Exchange</t>
  </si>
  <si>
    <t>Recoveries</t>
  </si>
  <si>
    <t>The aging information for the Government's accounts receivable that are past due and not impaired is as follows:</t>
  </si>
  <si>
    <t>Accounts receivables</t>
  </si>
  <si>
    <t>FINANCIAL RISK MANAGEMENT</t>
  </si>
  <si>
    <t>a) Credit risk</t>
  </si>
  <si>
    <t>31-60 days</t>
  </si>
  <si>
    <t>61-90 days</t>
  </si>
  <si>
    <t>Over 90 days</t>
  </si>
  <si>
    <t>Portfolio investments, excluding equities</t>
  </si>
  <si>
    <t>FINANCIAL RISK MANAGEMENT (continued)</t>
  </si>
  <si>
    <t>c) Liquidity risk</t>
  </si>
  <si>
    <t>Expected contractual maturities for financial liabilities are disclosed in the table below.</t>
  </si>
  <si>
    <t>Undiscounted cash flows of financial liabilities</t>
  </si>
  <si>
    <t>Less than one year or on demand</t>
  </si>
  <si>
    <t>Later than one year and less than five years</t>
  </si>
  <si>
    <t>Later than 5 years</t>
  </si>
  <si>
    <t>Short-term loans</t>
  </si>
  <si>
    <t>Accounts payable and accrued liabilities</t>
  </si>
  <si>
    <t>Capital lease obligations</t>
  </si>
  <si>
    <t>Long term debt</t>
  </si>
  <si>
    <t>Liabilities under Public Private Partnerships</t>
  </si>
  <si>
    <t>Other Public Agencies</t>
  </si>
  <si>
    <t>Total for All Segments</t>
  </si>
  <si>
    <t xml:space="preserve">
Annual operating surplus (deficit)</t>
  </si>
  <si>
    <t xml:space="preserve">   Non-renewable resource revenues</t>
  </si>
  <si>
    <t>%</t>
  </si>
  <si>
    <t>Non-Financial Assets</t>
  </si>
  <si>
    <t>Cash and Cash Equivalents</t>
  </si>
  <si>
    <t>Actual
2024</t>
  </si>
  <si>
    <t xml:space="preserve">     Operating transactions</t>
  </si>
  <si>
    <t xml:space="preserve">     Investing transactions</t>
  </si>
  <si>
    <t xml:space="preserve">     Capital transactions</t>
  </si>
  <si>
    <t xml:space="preserve">     Financing transactions</t>
  </si>
  <si>
    <t>Portfolio Investments</t>
  </si>
  <si>
    <t>Deferred Revenues</t>
  </si>
  <si>
    <t>Government transfers</t>
  </si>
  <si>
    <t>Increases</t>
  </si>
  <si>
    <t>Decreases</t>
  </si>
  <si>
    <t>Balance 
2024</t>
  </si>
  <si>
    <t>(in 000s)</t>
  </si>
  <si>
    <t>Government owned assets</t>
  </si>
  <si>
    <t xml:space="preserve">     Buildings</t>
  </si>
  <si>
    <t xml:space="preserve">     Infrastructure</t>
  </si>
  <si>
    <t>Assumed liability</t>
  </si>
  <si>
    <t xml:space="preserve">     Sewage Lagoons</t>
  </si>
  <si>
    <t xml:space="preserve">     Solid Waste Sites</t>
  </si>
  <si>
    <t>Undiscounted expenditures of $219,555 to be settled between 2025 to 2084.</t>
  </si>
  <si>
    <t>Undiscounted expenditures of $127,869 to be settled between 2025 to 2111.</t>
  </si>
  <si>
    <t>Asset Retirement Obligation and Liabilities for Sewage Lagoons and Solid Waste Sites</t>
  </si>
  <si>
    <t>Project Description</t>
  </si>
  <si>
    <t>1,154 km of high-speed fiber optic telecommunications cable from McGill Lake to Inuvik, NWT</t>
  </si>
  <si>
    <t>280,000 square foot tertiary level facility in Yellowknife</t>
  </si>
  <si>
    <t>97 km all-weather access road from Highway 3 to Whati, NWT</t>
  </si>
  <si>
    <t>Tangible Capital Assets</t>
  </si>
  <si>
    <t>Revenue (in $000s)</t>
  </si>
  <si>
    <t>2024
Actual</t>
  </si>
  <si>
    <t>Territorial Formula Financing Grant</t>
  </si>
  <si>
    <t>Transfers from Canada</t>
  </si>
  <si>
    <t>Own Source Revenues</t>
  </si>
  <si>
    <t>Income from portfolio investments</t>
  </si>
  <si>
    <t>Recoveries' of prior years' expenses</t>
  </si>
  <si>
    <t>Corporate &amp; personal income taxes</t>
  </si>
  <si>
    <t xml:space="preserve">    Acquisition of long-term debt</t>
  </si>
  <si>
    <t xml:space="preserve">     Short-term Interest Expense (Public Accounts, Section II, note 8)</t>
  </si>
  <si>
    <t xml:space="preserve">     Bond (Public Accounts, Section II, note 14)</t>
  </si>
  <si>
    <t xml:space="preserve">     Deh Cho Bridge (Public Accounts, Section II, note 14)</t>
  </si>
  <si>
    <t xml:space="preserve">     P3 Debt Servicing (Public Accounts, Section II, note 15)</t>
  </si>
  <si>
    <t>Net Cash Surplus for Infrastructure Investment</t>
  </si>
  <si>
    <t>Maximum Debt Servicing Payments - 5% of Revenues</t>
  </si>
  <si>
    <t>Entities with June 30 year ends</t>
  </si>
  <si>
    <t>Entities with March 31 year ends</t>
  </si>
  <si>
    <t>Ndilo Divisional Education Authority</t>
  </si>
  <si>
    <t>Yellowknife District No. 1 Education Authority</t>
  </si>
  <si>
    <t>Prosper NWT</t>
  </si>
  <si>
    <t>Tłįchǫ Community Services Agency</t>
  </si>
  <si>
    <t>Legislative Assembly &amp; Statutory Offices</t>
  </si>
  <si>
    <t>Type of Expenses by Object
(in $000s)</t>
  </si>
  <si>
    <t>Grants &amp; contributions</t>
  </si>
  <si>
    <t>Compensation &amp; benefits</t>
  </si>
  <si>
    <t xml:space="preserve">
As at March 31, 2025</t>
  </si>
  <si>
    <t xml:space="preserve">
For the year ended March 31, 2025</t>
  </si>
  <si>
    <t>For the year ended March 31, 2025</t>
  </si>
  <si>
    <t xml:space="preserve">
March 31, 2025</t>
  </si>
  <si>
    <t>The Government's maximum exposure to credit risk at March 31, 2025 is as follows:</t>
  </si>
  <si>
    <t>At March 31, 2025, the ARO liabilities consisted of the following:</t>
  </si>
  <si>
    <t>GNWT Liability at March 31, 2025</t>
  </si>
  <si>
    <t xml:space="preserve">2025
Actual
</t>
  </si>
  <si>
    <t xml:space="preserve">2025
</t>
  </si>
  <si>
    <t>2025
Cost</t>
  </si>
  <si>
    <t>2025
Market Value</t>
  </si>
  <si>
    <t xml:space="preserve">
Net 
2025</t>
  </si>
  <si>
    <t>Prosper NWT loans to businesses receivable over a maximum of 
25 years, secured by real property, heavy equipment and general security agreements; bearing fixed interest between 1.75% and 11.00%, (2024 - between 1.75% and 11.00%) before valuation allowance of $3,745 (2024 - $3,745).</t>
  </si>
  <si>
    <t>Students Loan Fund loans due in installments to 2045, bearing fixed interest between 0.00% and 10.00%, (2024 - between 0.00% and 10.00%) unsecured, before valuation allowance and loan remissions of $16,958 (2024 - $16,958).</t>
  </si>
  <si>
    <t>Housing Northwest Territories mortgages and loans to individuals receivable over a maximum of 25 years, some of which are unsecured and others are secured by registered charges against real property bearing fixed interest between 0.00% and 10.50%, (2024 - between 0.00% and 10.50%) before valuation allowance of $6,683 (2024 - $6,683).</t>
  </si>
  <si>
    <t>2025 Balance</t>
  </si>
  <si>
    <t>Increase</t>
  </si>
  <si>
    <t>Decrease</t>
  </si>
  <si>
    <t>New
Sites
in 2025</t>
  </si>
  <si>
    <t>2025 Liability</t>
  </si>
  <si>
    <t>Loans due to Canada Mortgage and Housing Corporation, repayable in annual installments until the year 2033, bearing interest at a rate of 6.97% (2024 - 6.97%), unsecured.</t>
  </si>
  <si>
    <t>Mortgages payable to Canada Mortgage and Housing Corporation for three third party loans under the Social Housing Agreement, maturing in 2026 and 2027, bearing interest at rates between 0.68% and 1.01% (2024 - between 0.68% and 1.01%), unsecured.</t>
  </si>
  <si>
    <t>Mortgage payable to Canada Mortgage and Housing Corporation, repayable in monthly installments of $7 (2023 - $7) maturing June 2024, bearing interest at 3.30% (2024 - 3.30%), secured with real property.</t>
  </si>
  <si>
    <t>Bond, due September 29, 2051, bearing interest at 2.20% (2024 - 2.20%) payable semi-annually, unsecured.</t>
  </si>
  <si>
    <t>Debentures, due 2025 to 2053, bearing interest between 3.82% and 6.00% (2024 - between 3.82% and 6.00%), unsecured.</t>
  </si>
  <si>
    <t>Amortizing Debentures, due 2032 to 2047, bearing interest between 3.98% and 6.42% (2024 - between 3.98% and 6.42%), unsecured.</t>
  </si>
  <si>
    <t>Deh Cho Bridge: Real return senior bonds with accrued inflation adjustment, maturing June 1, 2046, redeemable at the option of the issuer, bearing interest at 3.17% (2024 - 3.17%) payable semi-annually, unsecured.</t>
  </si>
  <si>
    <t xml:space="preserve">2031 and beyond </t>
  </si>
  <si>
    <t>2025
Total</t>
  </si>
  <si>
    <t xml:space="preserve">     Purchased Intangible assets (note 3)</t>
  </si>
  <si>
    <t>Amortization of purchased intangible assets</t>
  </si>
  <si>
    <t xml:space="preserve">   Acquisition of purchased intangible assets</t>
  </si>
  <si>
    <t xml:space="preserve">   Amortization of purchased intangible assets</t>
  </si>
  <si>
    <t xml:space="preserve">      Acquisition of purchased intangible assets</t>
  </si>
  <si>
    <t xml:space="preserve">     Canadian Heritage</t>
  </si>
  <si>
    <t xml:space="preserve">     Wage and Gender Equality Canada</t>
  </si>
  <si>
    <t xml:space="preserve">     Employment and Social Development Canada</t>
  </si>
  <si>
    <t>Revision in Estimated Cash Flows</t>
  </si>
  <si>
    <t>2025
Liability</t>
  </si>
  <si>
    <t xml:space="preserve">2025
Total     </t>
  </si>
  <si>
    <t>The discount rate used to determine the accrued benefit obligation is an average of 4.3% (2024 - 5.3%). The expected payments during the next five fiscal years are:</t>
  </si>
  <si>
    <t>Vaping products</t>
  </si>
  <si>
    <t>--</t>
  </si>
  <si>
    <t>Budget 2025</t>
  </si>
  <si>
    <t>Budget
2025</t>
  </si>
  <si>
    <t>Actual
2025</t>
  </si>
  <si>
    <t>Actual</t>
  </si>
  <si>
    <t>Annual Operating
Surplus (Deficit)</t>
  </si>
  <si>
    <t xml:space="preserve">                                        Consolidated Results of Operations</t>
  </si>
  <si>
    <t>Actual to Budget 
%</t>
  </si>
  <si>
    <t>Actual to Prior 
%</t>
  </si>
  <si>
    <t>+ 5.7</t>
  </si>
  <si>
    <t>+5.5%</t>
  </si>
  <si>
    <t xml:space="preserve"> +5.4%</t>
  </si>
  <si>
    <t>+ 3.4%</t>
  </si>
  <si>
    <t>+2%</t>
  </si>
  <si>
    <t>+2.5%</t>
  </si>
  <si>
    <t>+10.3%</t>
  </si>
  <si>
    <t>+2.8%</t>
  </si>
  <si>
    <t>+0.7%</t>
  </si>
  <si>
    <t>+375.1%</t>
  </si>
  <si>
    <t>Actual
 2025</t>
  </si>
  <si>
    <t>Actual
 2024</t>
  </si>
  <si>
    <t>Actual to Prior Year
%</t>
  </si>
  <si>
    <t>Original</t>
  </si>
  <si>
    <t>Budget</t>
  </si>
  <si>
    <t>Supplemental</t>
  </si>
  <si>
    <t>Appropriations</t>
  </si>
  <si>
    <t>Revised</t>
  </si>
  <si>
    <t>The Consolidated Statement of Cash Flow report reconciles how cash and cash equivalents during the fiscal year were used as summarized below:</t>
  </si>
  <si>
    <t xml:space="preserve">  Cash and cash equivalents provided by (used for):</t>
  </si>
  <si>
    <t xml:space="preserve">  Increase (decrease) in cash and cash equivalents</t>
  </si>
  <si>
    <t xml:space="preserve">  Cash and cash equivalents at the beginning of year</t>
  </si>
  <si>
    <t xml:space="preserve">  Cash and cash equivalents at the end of year</t>
  </si>
  <si>
    <t xml:space="preserve">  Guaranteed Investment Certificates</t>
  </si>
  <si>
    <t xml:space="preserve">  Bonds</t>
  </si>
  <si>
    <t xml:space="preserve">  Other</t>
  </si>
  <si>
    <t xml:space="preserve">  Total</t>
  </si>
  <si>
    <t>Cost
2025</t>
  </si>
  <si>
    <t>Market
2025</t>
  </si>
  <si>
    <t>Balance 
2025</t>
  </si>
  <si>
    <t>Summary table by type of site</t>
  </si>
  <si>
    <t>New in
 2025</t>
  </si>
  <si>
    <t>Closed in
 2025</t>
  </si>
  <si>
    <t>Number
 of Sites
 2024</t>
  </si>
  <si>
    <t>Number
 of Sites
 2025</t>
  </si>
  <si>
    <t>Description of 2025 Liabilities</t>
  </si>
  <si>
    <t>In FSDA (NOV 6)</t>
  </si>
  <si>
    <t>Stanton
 Territorial
 Hospital
 Renewal</t>
  </si>
  <si>
    <t>GNWT Liability at March 31, 2024</t>
  </si>
  <si>
    <t>Interest expense for 2024-25</t>
  </si>
  <si>
    <t>Acquisitions
 during the year</t>
  </si>
  <si>
    <t>Total remaining operational commitments to the end of the agreement*</t>
  </si>
  <si>
    <t>Annual operation and maintenace payments*</t>
  </si>
  <si>
    <t xml:space="preserve"> Housing NWT's public, homeownership rental and market rental units</t>
  </si>
  <si>
    <t xml:space="preserve"> Inuvik Runway Project</t>
  </si>
  <si>
    <t xml:space="preserve"> Other capital projects</t>
  </si>
  <si>
    <t xml:space="preserve"> Total</t>
  </si>
  <si>
    <t xml:space="preserve"> Various roads and bridges</t>
  </si>
  <si>
    <t xml:space="preserve"> Communnity health centres, field support offices, schools, 
 campground shelter &amp; equipment, information systems and equipment</t>
  </si>
  <si>
    <t xml:space="preserve"> NT Hydro Corporation's power generating and distribution assets and 
 equipment</t>
  </si>
  <si>
    <t xml:space="preserve">The increase in actuals is due to a higher
Gross Expenditure base as well as the
reductions in other source revenues being
substituted by the grant. </t>
  </si>
  <si>
    <t>The budget and actuals were lower in 2025
due to a decrease in federal transfers for the
2023 wildfire season and capital transfers
for the Inuvik Airport Runway construction
in the prior year. The actuals were higher
than budget due to new funding agreements
signed after the main estimates process.</t>
  </si>
  <si>
    <t>The budget is based on conservative
estimates of taxable incomes. Amounts can
be difficult to predict based on a small
number of corporate returns, timing of
returns and adjustments made for prior
years allowed for under federal legislation.</t>
  </si>
  <si>
    <t>Budget 2025 is higher than prior year actuals
due to increase in carbon tax rates. Actual
2025 is lower than budget mainly due to the
accounting treatment of carbon tax rebates
(rebates netted against carbon tax revenue
for accounting purposes).</t>
  </si>
  <si>
    <t>Actual 2025 than prior year actuals and
budget mainly due to revenue from the
tobacco litigation settlement.</t>
  </si>
  <si>
    <t>Amounts can be difficult to predict due to
increase in market volatility driven by rising
interest rates and inflationary pressures.</t>
  </si>
  <si>
    <t>Budget estimate expected an improvement
in global commodity prices at the time the
budget is set; actual results are much lower
as both commodity prices and volumes sold
decreased. The 2024 estimate at year end
was higher than the actual amount received
during 2025, resulting in a negative revenue
calculation.</t>
  </si>
  <si>
    <t>Sales are higher than budget and actuals due
to NTPC power sales, including rate
increases due to higher operational costs;
partly offset by lower Marine Transportation
sales as a result of fewer shipments due to
low water levels.</t>
  </si>
  <si>
    <t>The increase in actuals from prior year and
budget is due to higher health cost
recoveries for NTHSSA (Increase in
Reciprocal Billing - Hospital Services to non-
NWT residents and other third-party
recoveries).</t>
  </si>
  <si>
    <t>Budget is set low as RPYE is not expected to
be significant. Actual was due to recovery in
the estimates for environmental liabilities,
asset retirement obligation, and solid waste
sites and sewage lagoons due to the change
in discount rate. In addition, there was a
recovery from MACA’s Community Public
Infrastructure program.</t>
  </si>
  <si>
    <t>2025
Actual</t>
  </si>
  <si>
    <t>2025
Budget</t>
  </si>
  <si>
    <t>The decrease in budget and actuals is mainly due
to the lower wildfire season costs in 2024-25
than 2023-24.The increase in actuals from
budget in 2025 is due to collective agreement
increases and higher fire suppression costs, and
federal cost sharing agreements signed after
main estimates process.</t>
  </si>
  <si>
    <t>The increase in budget and actuals is mainly due
 to collective bargaining increases, higher utility
costs, and repair costs for Deh Cho bridge
cables.</t>
  </si>
  <si>
    <t>The increase in actuals is due to increased
compensation and benefits expenses across
school boards and departmental staff for
collective bargaining increases; increased costs
for the student financial assistance program; and
increased expenses driven by increased funding.</t>
  </si>
  <si>
    <t xml:space="preserve">The increase in actuals is mainly due to collective
bargaining increases and various additional
funding received after the main estimates
process through the supplementary
appropriation process. There was higher
utilization of out of territory services for services
and supplemental health benefits program; and
higher medical travel and locum services. </t>
  </si>
  <si>
    <t xml:space="preserve">The increase in actuals compared to budget
and prior year is mainly due to higher amortization
for new assets brought into service, increased 
compensation and benefits expenses from 
collective agreement increases, and increased
operational expenses for heating fuel and
preventative maintenance work. </t>
  </si>
  <si>
    <t>The increase in actuals and budget is mainly due
to compensation costs for collective agreement
increases, the closure of the Fort Smith
Correctional Centre Men’s unit, increased court
case volume and increased court travel.</t>
  </si>
  <si>
    <t xml:space="preserve">The decrease in actuals is due to higher natural
disaster assistance costs in 2023-24 than 2024-
25. The increase in budget is due to collective 
agreement increases, increased interest costs, 
increased legal expenses, </t>
  </si>
  <si>
    <t>The actual increase from 2024 to 2025 is a result 
of filling vacant positions and annual increases. 
The increase from budget is due to higher 
compensation due to collection agreement 
increases.</t>
  </si>
  <si>
    <t xml:space="preserve">Amortization of
TCAs and Purchased
Intangible Assets </t>
  </si>
  <si>
    <r>
      <t xml:space="preserve">The Government budget had expectations of 
decreased costs due to lower natural disaster 
costs compared to </t>
    </r>
    <r>
      <rPr>
        <sz val="10"/>
        <color rgb="FF000000"/>
        <rFont val="Calibri Light"/>
        <family val="2"/>
      </rPr>
      <t>2023-24 wildfire activity; 
actual results were higher than budget as a 
result of wildfire costs, borrowing costs, legal 
expenses, and increases in costs associated 
with health and social services program costs, 
increased utility costs, and inflationary 
increases.</t>
    </r>
  </si>
  <si>
    <t>The Government budget for compensation is 
based on funded positions; actual results are 
higher in 2023-24 for addressing the 2023 
wildfires; and higher in 2024-25 due to 
collective bargaining increases and unfunded 
positions.</t>
  </si>
  <si>
    <r>
      <t xml:space="preserve">The Government does not budget for this 
amount. Valuation allowances represent 
amounts owing to the Government that 
classified as likely not to be collected on. When 
this happens, the amounts are expensed as a 
loss. The Government, however, continues to
collect on these amounts until they are 
forgiven by the Financial Management Board in 
accordance with the </t>
    </r>
    <r>
      <rPr>
        <i/>
        <sz val="10"/>
        <rFont val="Calibri Light"/>
        <family val="2"/>
      </rPr>
      <t>Financial Administration 
Act</t>
    </r>
    <r>
      <rPr>
        <sz val="10"/>
        <rFont val="Calibri Light"/>
        <family val="2"/>
      </rPr>
      <t>.</t>
    </r>
  </si>
  <si>
    <t xml:space="preserve">The Government estimates this amount based 
on timing of assets going into service. </t>
  </si>
  <si>
    <r>
      <t>The 2024 actuals were higher than budget due 
to program uptake for various c</t>
    </r>
    <r>
      <rPr>
        <sz val="10"/>
        <color rgb="FF000000"/>
        <rFont val="Calibri Light"/>
        <family val="2"/>
      </rPr>
      <t>ontribution 
funding and evacuation support payments. The
2025 actual contributions were higher than 
budget due to federal funding agreements 
signed after the main estimates process.</t>
    </r>
  </si>
  <si>
    <t xml:space="preserve">
Real GDP at Basic Prices, calendar years 2023 and 2024
Millions of Chained (2017) Dollars*</t>
  </si>
  <si>
    <t>Newfoundland and Labrador</t>
  </si>
  <si>
    <t xml:space="preserve">     Capital Lease obligations (Public Accounts, Section II, note 14)</t>
  </si>
  <si>
    <t xml:space="preserve">    Operating (Deficit) Surplus  (Public Accounts, Section II, Statement of Operations)</t>
  </si>
  <si>
    <t>Section 32 of the Financial Administration Act establishes the requirements for the preparation of the
annual reports of the components of the GRE.The following table lists the consolidated entities and completion date of their audited financial statements, which is a component of the annual report:</t>
  </si>
  <si>
    <t>Northwest Territories Health and Social Services 
Authority</t>
  </si>
  <si>
    <t>Status of Women Council of the Northwest 
Territories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</si>
</sst>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0_);\(&quot;$&quot;#,##0\)"/>
    <numFmt numFmtId="165" formatCode="&quot;$&quot;#,##0_);[Red]\(&quot;$&quot;#,##0\)"/>
    <numFmt numFmtId="166" formatCode="_(* #,##0_);_(* \(#,##0\);_(* &quot;-&quot;_);_(@_)"/>
    <numFmt numFmtId="167" formatCode="_(&quot;$&quot;* #,##0.00_);_(&quot;$&quot;* \(#,##0.00\);_(&quot;$&quot;* &quot;-&quot;??_);_(@_)"/>
    <numFmt numFmtId="168" formatCode="_-* #,##0_-;\-* #,##0_-;_-* &quot;-&quot;??_-;_-@_-"/>
    <numFmt numFmtId="169" formatCode="_-&quot;$&quot;* #,##0_-;\-&quot;$&quot;* #,##0_-;_-&quot;$&quot;* &quot;-&quot;??_-;_-@_-"/>
    <numFmt numFmtId="170" formatCode="0.0%"/>
    <numFmt numFmtId="171" formatCode="[$-409]d\-mmm\-yyyy;@"/>
    <numFmt numFmtId="172" formatCode="0_);\(0\)"/>
    <numFmt numFmtId="173" formatCode="_(&quot;$&quot;* #,##0_);_(&quot;$&quot;* \(#,##0\);_(&quot;$&quot;*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i/>
      <sz val="11"/>
      <color theme="1"/>
      <name val="Calibri"/>
      <family val="2"/>
      <scheme val="minor"/>
    </font>
    <font>
      <b/>
      <sz val="9.5"/>
      <color theme="1"/>
      <name val="Cambria"/>
      <family val="1"/>
    </font>
    <font>
      <sz val="9.5"/>
      <color theme="1"/>
      <name val="Cambria"/>
      <family val="1"/>
    </font>
    <font>
      <b/>
      <sz val="11"/>
      <color theme="1"/>
      <name val="Calibri"/>
      <family val="2"/>
    </font>
    <font>
      <u/>
      <sz val="11"/>
      <color theme="1"/>
      <name val="Calibri"/>
      <family val="2"/>
      <scheme val="minor"/>
    </font>
    <font>
      <b/>
      <sz val="12"/>
      <color theme="1"/>
      <name val="Calibri"/>
      <family val="2"/>
      <scheme val="minor"/>
    </font>
    <font>
      <i/>
      <sz val="11"/>
      <color theme="1"/>
      <name val="Calibri"/>
      <family val="2"/>
      <scheme val="minor"/>
    </font>
    <font>
      <u val="singleAccounting"/>
      <sz val="11"/>
      <color theme="1"/>
      <name val="Calibri"/>
      <family val="2"/>
      <scheme val="minor"/>
    </font>
    <font>
      <sz val="9"/>
      <color theme="1"/>
      <name val="Calibri"/>
      <family val="2"/>
      <scheme val="minor"/>
    </font>
    <font>
      <b/>
      <sz val="11"/>
      <name val="Calibri"/>
      <family val="2"/>
      <scheme val="minor"/>
    </font>
    <font>
      <b/>
      <sz val="9"/>
      <color theme="1"/>
      <name val="Calibri"/>
      <family val="2"/>
      <scheme val="minor"/>
    </font>
    <font>
      <b/>
      <sz val="11"/>
      <color theme="3" tint="0.39997558519241921"/>
      <name val="Calibri"/>
      <family val="2"/>
      <scheme val="minor"/>
    </font>
    <font>
      <sz val="11"/>
      <color theme="3" tint="0.39997558519241921"/>
      <name val="Calibri"/>
      <family val="2"/>
      <scheme val="minor"/>
    </font>
    <font>
      <sz val="11"/>
      <color theme="3" tint="0.39997558519241921"/>
      <name val="Calibri"/>
      <family val="2"/>
    </font>
    <font>
      <b/>
      <sz val="12"/>
      <color theme="3" tint="0.39997558519241921"/>
      <name val="Calibri"/>
      <family val="2"/>
      <scheme val="minor"/>
    </font>
    <font>
      <sz val="11"/>
      <color rgb="FFFF0000"/>
      <name val="Calibri"/>
      <family val="2"/>
      <scheme val="minor"/>
    </font>
    <font>
      <sz val="11"/>
      <name val="Calibri"/>
      <family val="2"/>
      <scheme val="minor"/>
    </font>
    <font>
      <sz val="12"/>
      <color theme="3" tint="0.39997558519241921"/>
      <name val="Calibri"/>
      <family val="2"/>
      <scheme val="minor"/>
    </font>
    <font>
      <b/>
      <sz val="12"/>
      <name val="Calibri Light"/>
      <family val="2"/>
    </font>
    <font>
      <b/>
      <sz val="12"/>
      <color rgb="FF000000"/>
      <name val="Calibri Light"/>
      <family val="2"/>
    </font>
    <font>
      <sz val="12"/>
      <name val="Calibri Light"/>
      <family val="2"/>
    </font>
    <font>
      <b/>
      <sz val="10"/>
      <name val="Calibri Light"/>
      <family val="2"/>
    </font>
    <font>
      <sz val="10"/>
      <color rgb="FF000000"/>
      <name val="Calibri Light"/>
      <family val="2"/>
    </font>
    <font>
      <sz val="10"/>
      <name val="Calibri Light"/>
      <family val="2"/>
    </font>
    <font>
      <i/>
      <sz val="10"/>
      <name val="Calibri Light"/>
      <family val="2"/>
    </font>
    <font>
      <b/>
      <sz val="10"/>
      <color rgb="FF2699D5"/>
      <name val="Calibri Light"/>
      <family val="2"/>
    </font>
  </fonts>
  <fills count="6">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C4DAF1"/>
        <bgColor indexed="64"/>
      </patternFill>
    </fill>
    <fill>
      <patternFill patternType="solid">
        <fgColor rgb="FFFFFF00"/>
        <bgColor indexed="64"/>
      </patternFill>
    </fill>
  </fills>
  <borders count="41">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thin">
        <color theme="3" tint="0.39997558519241921"/>
      </bottom>
      <diagonal/>
    </border>
    <border>
      <left/>
      <right style="thin">
        <color theme="3" tint="0.39997558519241921"/>
      </right>
      <top/>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right style="thin">
        <color theme="3" tint="0.39997558519241921"/>
      </right>
      <top/>
      <bottom style="thin">
        <color theme="3" tint="0.39997558519241921"/>
      </bottom>
      <diagonal/>
    </border>
    <border>
      <left/>
      <right/>
      <top style="thin">
        <color theme="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2799D4"/>
      </left>
      <right style="medium">
        <color rgb="FF2799D4"/>
      </right>
      <top style="medium">
        <color rgb="FF2799D4"/>
      </top>
      <bottom/>
      <diagonal/>
    </border>
    <border>
      <left style="medium">
        <color rgb="FF2799D4"/>
      </left>
      <right style="medium">
        <color rgb="FF2799D4"/>
      </right>
      <top/>
      <bottom style="medium">
        <color rgb="FF2799D4"/>
      </bottom>
      <diagonal/>
    </border>
    <border>
      <left/>
      <right style="medium">
        <color rgb="FF2799D4"/>
      </right>
      <top style="medium">
        <color rgb="FF2799D4"/>
      </top>
      <bottom style="medium">
        <color rgb="FF2799D4"/>
      </bottom>
      <diagonal/>
    </border>
    <border>
      <left/>
      <right style="medium">
        <color rgb="FF2799D4"/>
      </right>
      <top style="medium">
        <color rgb="FF2799D4"/>
      </top>
      <bottom/>
      <diagonal/>
    </border>
    <border>
      <left/>
      <right style="medium">
        <color rgb="FF2799D4"/>
      </right>
      <top/>
      <bottom style="medium">
        <color rgb="FF2799D4"/>
      </bottom>
      <diagonal/>
    </border>
    <border>
      <left/>
      <right style="medium">
        <color rgb="FF2799D4"/>
      </right>
      <top/>
      <bottom/>
      <diagonal/>
    </border>
    <border>
      <left/>
      <right/>
      <top/>
      <bottom style="medium">
        <color rgb="FF2799D4"/>
      </bottom>
      <diagonal/>
    </border>
    <border>
      <left style="thin">
        <color indexed="64"/>
      </left>
      <right style="thin">
        <color indexed="64"/>
      </right>
      <top style="medium">
        <color rgb="FF2799D4"/>
      </top>
      <bottom/>
      <diagonal/>
    </border>
    <border>
      <left style="medium">
        <color rgb="FF2799D4"/>
      </left>
      <right style="medium">
        <color rgb="FF2799D4"/>
      </right>
      <top/>
      <bottom/>
      <diagonal/>
    </border>
    <border>
      <left/>
      <right/>
      <top style="medium">
        <color rgb="FF2799D4"/>
      </top>
      <bottom/>
      <diagonal/>
    </border>
    <border>
      <left style="medium">
        <color rgb="FF2799D4"/>
      </left>
      <right/>
      <top style="medium">
        <color rgb="FF2799D4"/>
      </top>
      <bottom/>
      <diagonal/>
    </border>
    <border>
      <left style="medium">
        <color rgb="FF2799D4"/>
      </left>
      <right/>
      <top/>
      <bottom style="medium">
        <color rgb="FF2799D4"/>
      </bottom>
      <diagonal/>
    </border>
    <border>
      <left/>
      <right style="medium">
        <color rgb="FF2799D4"/>
      </right>
      <top/>
      <bottom style="medium">
        <color rgb="FF4F81BD"/>
      </bottom>
      <diagonal/>
    </border>
    <border>
      <left/>
      <right style="medium">
        <color rgb="FF548DD4"/>
      </right>
      <top/>
      <bottom style="medium">
        <color rgb="FF4F81BD"/>
      </bottom>
      <diagonal/>
    </border>
    <border>
      <left style="medium">
        <color rgb="FF00B0F0"/>
      </left>
      <right style="medium">
        <color rgb="FF2799D4"/>
      </right>
      <top style="medium">
        <color rgb="FF2799D4"/>
      </top>
      <bottom/>
      <diagonal/>
    </border>
    <border>
      <left/>
      <right style="medium">
        <color rgb="FF00B0F0"/>
      </right>
      <top style="medium">
        <color rgb="FF2799D4"/>
      </top>
      <bottom/>
      <diagonal/>
    </border>
    <border>
      <left style="medium">
        <color rgb="FF00B0F0"/>
      </left>
      <right style="medium">
        <color rgb="FF2799D4"/>
      </right>
      <top style="medium">
        <color rgb="FF2799D4"/>
      </top>
      <bottom style="medium">
        <color rgb="FF2799D4"/>
      </bottom>
      <diagonal/>
    </border>
    <border>
      <left/>
      <right style="medium">
        <color rgb="FF00B0F0"/>
      </right>
      <top style="medium">
        <color rgb="FF2799D4"/>
      </top>
      <bottom style="medium">
        <color rgb="FF2799D4"/>
      </bottom>
      <diagonal/>
    </border>
    <border>
      <left style="medium">
        <color rgb="FF00B0F0"/>
      </left>
      <right style="medium">
        <color rgb="FF2799D4"/>
      </right>
      <top/>
      <bottom style="medium">
        <color rgb="FF4F81BD"/>
      </bottom>
      <diagonal/>
    </border>
    <border>
      <left/>
      <right style="medium">
        <color rgb="FF00B0F0"/>
      </right>
      <top/>
      <bottom style="medium">
        <color rgb="FF4F81BD"/>
      </bottom>
      <diagonal/>
    </border>
    <border>
      <left/>
      <right style="medium">
        <color rgb="FF2799D4"/>
      </right>
      <top/>
      <bottom style="medium">
        <color rgb="FF00B0F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cellStyleXfs>
  <cellXfs count="354">
    <xf numFmtId="0" fontId="0" fillId="0" borderId="0" xfId="0"/>
    <xf numFmtId="0" fontId="2" fillId="0" borderId="0" xfId="0" applyFont="1"/>
    <xf numFmtId="0" fontId="0" fillId="0" borderId="0" xfId="0" applyAlignment="1">
      <alignment wrapText="1"/>
    </xf>
    <xf numFmtId="0" fontId="0" fillId="0" borderId="1" xfId="0" applyBorder="1" applyAlignment="1">
      <alignment wrapText="1"/>
    </xf>
    <xf numFmtId="0" fontId="0" fillId="0" borderId="1" xfId="0" applyBorder="1"/>
    <xf numFmtId="168" fontId="0" fillId="0" borderId="0" xfId="1" applyNumberFormat="1" applyFont="1"/>
    <xf numFmtId="0" fontId="2" fillId="0" borderId="1" xfId="0" applyFont="1" applyBorder="1"/>
    <xf numFmtId="0" fontId="2" fillId="0" borderId="0" xfId="0" applyFont="1" applyAlignment="1">
      <alignment wrapText="1"/>
    </xf>
    <xf numFmtId="0" fontId="2" fillId="0" borderId="1" xfId="0" applyFont="1" applyBorder="1" applyAlignment="1">
      <alignment wrapText="1"/>
    </xf>
    <xf numFmtId="0" fontId="3" fillId="0" borderId="0" xfId="0" applyFont="1" applyAlignment="1">
      <alignment horizontal="left" vertical="center" wrapText="1" indent="5"/>
    </xf>
    <xf numFmtId="0" fontId="4" fillId="0" borderId="0" xfId="0" applyFont="1"/>
    <xf numFmtId="0" fontId="4" fillId="0" borderId="0" xfId="0" applyFont="1" applyAlignment="1">
      <alignment wrapText="1"/>
    </xf>
    <xf numFmtId="0" fontId="3" fillId="0" borderId="0" xfId="0" applyFont="1" applyAlignment="1">
      <alignment horizontal="left" vertical="center" wrapText="1" indent="4"/>
    </xf>
    <xf numFmtId="0" fontId="3" fillId="0" borderId="0" xfId="0" applyFont="1" applyAlignment="1">
      <alignment horizontal="left" vertical="top" wrapText="1" indent="4"/>
    </xf>
    <xf numFmtId="169" fontId="0" fillId="0" borderId="0" xfId="0" applyNumberFormat="1"/>
    <xf numFmtId="0" fontId="3" fillId="0" borderId="0" xfId="0" applyFont="1" applyAlignment="1">
      <alignment horizontal="justify" vertical="center" wrapText="1"/>
    </xf>
    <xf numFmtId="0" fontId="3"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Alignment="1">
      <alignment horizontal="centerContinuous"/>
    </xf>
    <xf numFmtId="43" fontId="0" fillId="0" borderId="0" xfId="1" applyFont="1"/>
    <xf numFmtId="0" fontId="2" fillId="0" borderId="0" xfId="0" applyFont="1" applyAlignment="1">
      <alignment horizontal="center"/>
    </xf>
    <xf numFmtId="166" fontId="0" fillId="0" borderId="0" xfId="1" applyNumberFormat="1" applyFont="1"/>
    <xf numFmtId="166" fontId="2" fillId="0" borderId="0" xfId="1" applyNumberFormat="1" applyFont="1"/>
    <xf numFmtId="166" fontId="0" fillId="0" borderId="0" xfId="1" quotePrefix="1" applyNumberFormat="1" applyFont="1" applyAlignment="1">
      <alignment horizontal="center"/>
    </xf>
    <xf numFmtId="166" fontId="2" fillId="0" borderId="1" xfId="1" applyNumberFormat="1" applyFont="1" applyBorder="1"/>
    <xf numFmtId="166" fontId="0" fillId="0" borderId="0" xfId="1" applyNumberFormat="1" applyFont="1" applyAlignment="1">
      <alignment horizontal="right"/>
    </xf>
    <xf numFmtId="166" fontId="0" fillId="0" borderId="0" xfId="1" quotePrefix="1" applyNumberFormat="1" applyFont="1" applyAlignment="1">
      <alignment horizontal="right"/>
    </xf>
    <xf numFmtId="166" fontId="0" fillId="0" borderId="0" xfId="1" applyNumberFormat="1" applyFont="1" applyBorder="1" applyAlignment="1">
      <alignment horizontal="right"/>
    </xf>
    <xf numFmtId="166" fontId="0" fillId="0" borderId="0" xfId="1" applyNumberFormat="1" applyFont="1" applyFill="1" applyBorder="1" applyAlignment="1">
      <alignment horizontal="right"/>
    </xf>
    <xf numFmtId="166" fontId="0" fillId="0" borderId="0" xfId="1" applyNumberFormat="1" applyFont="1" applyAlignment="1">
      <alignment horizontal="right" wrapText="1"/>
    </xf>
    <xf numFmtId="0" fontId="2" fillId="0" borderId="0" xfId="0" applyFont="1" applyAlignment="1">
      <alignment horizontal="center" wrapText="1"/>
    </xf>
    <xf numFmtId="0" fontId="0" fillId="0" borderId="0" xfId="0" applyAlignment="1">
      <alignment horizontal="left" vertical="center" wrapText="1"/>
    </xf>
    <xf numFmtId="168" fontId="2" fillId="0" borderId="0" xfId="1" applyNumberFormat="1" applyFont="1" applyFill="1"/>
    <xf numFmtId="166" fontId="0" fillId="0" borderId="0" xfId="1" applyNumberFormat="1" applyFont="1" applyAlignment="1">
      <alignment horizontal="center" vertical="top"/>
    </xf>
    <xf numFmtId="166" fontId="0" fillId="0" borderId="0" xfId="1" applyNumberFormat="1" applyFont="1" applyAlignment="1"/>
    <xf numFmtId="0" fontId="2" fillId="0" borderId="0" xfId="0" applyFont="1" applyAlignment="1">
      <alignment vertical="center" wrapText="1"/>
    </xf>
    <xf numFmtId="0" fontId="2" fillId="0" borderId="0" xfId="0" applyFont="1" applyAlignment="1">
      <alignment horizontal="center" vertical="top" wrapText="1"/>
    </xf>
    <xf numFmtId="0" fontId="2" fillId="0" borderId="0" xfId="0" applyFont="1" applyAlignment="1">
      <alignment vertical="center"/>
    </xf>
    <xf numFmtId="166" fontId="0" fillId="0" borderId="0" xfId="1" quotePrefix="1" applyNumberFormat="1" applyFont="1" applyAlignment="1">
      <alignment horizontal="center" vertical="center"/>
    </xf>
    <xf numFmtId="0" fontId="0" fillId="0" borderId="0" xfId="0" applyAlignment="1">
      <alignment horizontal="center"/>
    </xf>
    <xf numFmtId="0" fontId="2" fillId="0" borderId="0" xfId="0" applyFont="1" applyAlignment="1">
      <alignment horizontal="center" vertical="center" wrapText="1"/>
    </xf>
    <xf numFmtId="166" fontId="0" fillId="0" borderId="0" xfId="1" applyNumberFormat="1" applyFont="1" applyAlignment="1">
      <alignment horizontal="right" vertical="top"/>
    </xf>
    <xf numFmtId="10" fontId="0" fillId="0" borderId="0" xfId="0" applyNumberFormat="1" applyAlignment="1">
      <alignment horizontal="center"/>
    </xf>
    <xf numFmtId="0" fontId="2" fillId="0" borderId="0" xfId="0" applyFont="1" applyAlignment="1">
      <alignment horizontal="center" vertical="top"/>
    </xf>
    <xf numFmtId="0" fontId="0" fillId="0" borderId="0" xfId="0" applyAlignment="1">
      <alignment horizontal="left"/>
    </xf>
    <xf numFmtId="0" fontId="2" fillId="0" borderId="2" xfId="0" applyFont="1" applyBorder="1"/>
    <xf numFmtId="0" fontId="0" fillId="0" borderId="2" xfId="0" applyBorder="1"/>
    <xf numFmtId="168" fontId="2" fillId="0" borderId="2" xfId="1" applyNumberFormat="1" applyFont="1" applyBorder="1"/>
    <xf numFmtId="0" fontId="2" fillId="0" borderId="3" xfId="0" applyFont="1" applyBorder="1" applyAlignment="1">
      <alignment wrapText="1"/>
    </xf>
    <xf numFmtId="0" fontId="2" fillId="0" borderId="3" xfId="0" applyFont="1" applyBorder="1"/>
    <xf numFmtId="166" fontId="2" fillId="0" borderId="3" xfId="1" applyNumberFormat="1" applyFont="1" applyBorder="1"/>
    <xf numFmtId="0" fontId="0" fillId="0" borderId="2" xfId="0" applyBorder="1" applyAlignment="1">
      <alignment wrapText="1"/>
    </xf>
    <xf numFmtId="166" fontId="0" fillId="0" borderId="2" xfId="1" applyNumberFormat="1" applyFont="1" applyBorder="1"/>
    <xf numFmtId="0" fontId="2" fillId="0" borderId="2" xfId="0" applyFont="1" applyBorder="1" applyAlignment="1">
      <alignment wrapText="1"/>
    </xf>
    <xf numFmtId="166" fontId="2" fillId="0" borderId="2" xfId="1" applyNumberFormat="1" applyFont="1" applyBorder="1"/>
    <xf numFmtId="166" fontId="2" fillId="0" borderId="2" xfId="1" quotePrefix="1" applyNumberFormat="1" applyFont="1" applyBorder="1"/>
    <xf numFmtId="166" fontId="0" fillId="0" borderId="0" xfId="1" applyNumberFormat="1" applyFont="1" applyFill="1" applyAlignment="1">
      <alignment horizontal="right"/>
    </xf>
    <xf numFmtId="0" fontId="9" fillId="0" borderId="0" xfId="0" applyFont="1"/>
    <xf numFmtId="166" fontId="0" fillId="0" borderId="0" xfId="1" applyNumberFormat="1" applyFont="1" applyAlignment="1">
      <alignment horizontal="center" vertical="center"/>
    </xf>
    <xf numFmtId="166" fontId="0" fillId="0" borderId="0" xfId="1" applyNumberFormat="1" applyFont="1" applyAlignment="1">
      <alignment horizontal="center"/>
    </xf>
    <xf numFmtId="166" fontId="2" fillId="0" borderId="2" xfId="1" applyNumberFormat="1" applyFont="1" applyBorder="1" applyAlignment="1">
      <alignment horizontal="right"/>
    </xf>
    <xf numFmtId="0" fontId="0" fillId="0" borderId="0" xfId="0" applyAlignment="1">
      <alignment horizontal="center" wrapText="1"/>
    </xf>
    <xf numFmtId="166" fontId="2" fillId="0" borderId="2" xfId="1" applyNumberFormat="1" applyFont="1" applyBorder="1" applyAlignment="1">
      <alignment horizontal="center"/>
    </xf>
    <xf numFmtId="0" fontId="2" fillId="0" borderId="0" xfId="0" applyFont="1" applyAlignment="1">
      <alignment horizontal="centerContinuous"/>
    </xf>
    <xf numFmtId="168" fontId="0" fillId="0" borderId="0" xfId="1" applyNumberFormat="1" applyFont="1" applyAlignment="1"/>
    <xf numFmtId="168" fontId="0" fillId="0" borderId="1" xfId="1" applyNumberFormat="1" applyFont="1" applyBorder="1" applyAlignment="1"/>
    <xf numFmtId="166" fontId="0" fillId="0" borderId="0" xfId="1" quotePrefix="1" applyNumberFormat="1" applyFont="1" applyFill="1" applyBorder="1" applyAlignment="1">
      <alignment horizontal="center"/>
    </xf>
    <xf numFmtId="166" fontId="0" fillId="0" borderId="0" xfId="1" quotePrefix="1" applyNumberFormat="1" applyFont="1" applyBorder="1" applyAlignment="1">
      <alignment horizontal="center"/>
    </xf>
    <xf numFmtId="0" fontId="10" fillId="0" borderId="0" xfId="0" applyFont="1"/>
    <xf numFmtId="166" fontId="11" fillId="0" borderId="0" xfId="1" applyNumberFormat="1" applyFont="1" applyBorder="1" applyAlignment="1">
      <alignment horizontal="right"/>
    </xf>
    <xf numFmtId="166" fontId="11" fillId="0" borderId="0" xfId="1" applyNumberFormat="1" applyFont="1" applyBorder="1"/>
    <xf numFmtId="166" fontId="0" fillId="0" borderId="0" xfId="1" applyNumberFormat="1" applyFont="1" applyBorder="1"/>
    <xf numFmtId="0" fontId="12" fillId="0" borderId="0" xfId="0" applyFont="1"/>
    <xf numFmtId="0" fontId="0" fillId="0" borderId="5" xfId="0" applyBorder="1"/>
    <xf numFmtId="0" fontId="13" fillId="0" borderId="0" xfId="0" applyFont="1" applyAlignment="1">
      <alignment horizontal="center" wrapText="1"/>
    </xf>
    <xf numFmtId="37" fontId="0" fillId="0" borderId="0" xfId="1" applyNumberFormat="1" applyFont="1"/>
    <xf numFmtId="0" fontId="0" fillId="0" borderId="1" xfId="0" applyBorder="1" applyAlignment="1">
      <alignment horizontal="center" wrapText="1"/>
    </xf>
    <xf numFmtId="166" fontId="2" fillId="0" borderId="3" xfId="1" applyNumberFormat="1" applyFont="1" applyBorder="1" applyAlignment="1"/>
    <xf numFmtId="166" fontId="2" fillId="0" borderId="0" xfId="1" applyNumberFormat="1" applyFont="1" applyBorder="1"/>
    <xf numFmtId="0" fontId="0" fillId="0" borderId="0" xfId="0" applyAlignment="1">
      <alignment horizontal="right"/>
    </xf>
    <xf numFmtId="0" fontId="3" fillId="0" borderId="0" xfId="0" applyFont="1" applyAlignment="1">
      <alignment horizontal="justify" wrapText="1"/>
    </xf>
    <xf numFmtId="0" fontId="3" fillId="0" borderId="0" xfId="0" applyFont="1" applyAlignment="1">
      <alignment horizontal="left" wrapText="1"/>
    </xf>
    <xf numFmtId="0" fontId="3" fillId="0" borderId="1" xfId="0" applyFont="1" applyBorder="1" applyAlignment="1">
      <alignment horizontal="left" wrapText="1"/>
    </xf>
    <xf numFmtId="10" fontId="0" fillId="0" borderId="1" xfId="0" applyNumberFormat="1" applyBorder="1" applyAlignment="1">
      <alignment horizontal="center"/>
    </xf>
    <xf numFmtId="166" fontId="2" fillId="0" borderId="0" xfId="1" applyNumberFormat="1" applyFont="1" applyBorder="1" applyAlignment="1">
      <alignment horizontal="right"/>
    </xf>
    <xf numFmtId="15" fontId="0" fillId="0" borderId="0" xfId="0" quotePrefix="1" applyNumberFormat="1" applyAlignment="1">
      <alignment horizontal="center"/>
    </xf>
    <xf numFmtId="0" fontId="2" fillId="0" borderId="1" xfId="0" applyFont="1" applyBorder="1" applyAlignment="1">
      <alignment horizontal="center" wrapText="1"/>
    </xf>
    <xf numFmtId="0" fontId="2" fillId="0" borderId="1" xfId="0" applyFont="1" applyBorder="1" applyAlignment="1">
      <alignment horizontal="center"/>
    </xf>
    <xf numFmtId="10" fontId="2" fillId="2" borderId="0" xfId="0" applyNumberFormat="1" applyFont="1" applyFill="1"/>
    <xf numFmtId="166" fontId="0" fillId="0" borderId="2" xfId="1" quotePrefix="1" applyNumberFormat="1" applyFont="1" applyBorder="1" applyAlignment="1">
      <alignment horizontal="center"/>
    </xf>
    <xf numFmtId="168" fontId="0" fillId="0" borderId="2" xfId="1" applyNumberFormat="1" applyFont="1" applyBorder="1"/>
    <xf numFmtId="0" fontId="0" fillId="0" borderId="4" xfId="0" applyBorder="1" applyAlignment="1">
      <alignment wrapText="1"/>
    </xf>
    <xf numFmtId="168" fontId="2" fillId="0" borderId="0" xfId="1" applyNumberFormat="1" applyFont="1" applyBorder="1"/>
    <xf numFmtId="0" fontId="2" fillId="0" borderId="6" xfId="0" applyFont="1" applyBorder="1" applyAlignment="1">
      <alignment wrapText="1"/>
    </xf>
    <xf numFmtId="0" fontId="0" fillId="0" borderId="6" xfId="0" applyBorder="1"/>
    <xf numFmtId="166" fontId="2" fillId="0" borderId="6" xfId="1" applyNumberFormat="1" applyFont="1" applyBorder="1"/>
    <xf numFmtId="0" fontId="2" fillId="0" borderId="0" xfId="0" applyFont="1" applyAlignment="1">
      <alignment horizontal="centerContinuous" wrapText="1"/>
    </xf>
    <xf numFmtId="0" fontId="0" fillId="0" borderId="0" xfId="0" applyAlignment="1">
      <alignment horizontal="centerContinuous" wrapText="1"/>
    </xf>
    <xf numFmtId="0" fontId="2" fillId="0" borderId="0" xfId="0" applyFont="1" applyAlignment="1">
      <alignment horizontal="centerContinuous" vertical="top" wrapText="1"/>
    </xf>
    <xf numFmtId="168" fontId="1" fillId="0" borderId="3" xfId="1" applyNumberFormat="1" applyFont="1" applyBorder="1"/>
    <xf numFmtId="168" fontId="0" fillId="0" borderId="2" xfId="1" applyNumberFormat="1" applyFont="1" applyBorder="1" applyAlignment="1"/>
    <xf numFmtId="168" fontId="2" fillId="0" borderId="6" xfId="0" applyNumberFormat="1" applyFont="1" applyBorder="1"/>
    <xf numFmtId="168" fontId="0" fillId="0" borderId="6" xfId="0" applyNumberFormat="1" applyBorder="1"/>
    <xf numFmtId="168" fontId="0" fillId="0" borderId="2" xfId="1" applyNumberFormat="1" applyFont="1" applyBorder="1" applyAlignment="1">
      <alignment wrapText="1"/>
    </xf>
    <xf numFmtId="166" fontId="0" fillId="0" borderId="2" xfId="1" quotePrefix="1" applyNumberFormat="1" applyFont="1" applyBorder="1" applyAlignment="1">
      <alignment horizontal="right"/>
    </xf>
    <xf numFmtId="166" fontId="0" fillId="0" borderId="2" xfId="1" applyNumberFormat="1" applyFont="1" applyBorder="1" applyAlignment="1">
      <alignment horizontal="center" wrapText="1"/>
    </xf>
    <xf numFmtId="166" fontId="2" fillId="0" borderId="2" xfId="1" applyNumberFormat="1" applyFont="1" applyBorder="1" applyAlignment="1"/>
    <xf numFmtId="0" fontId="3" fillId="0" borderId="0" xfId="0" applyFont="1" applyAlignment="1">
      <alignment horizontal="right" vertical="center"/>
    </xf>
    <xf numFmtId="0" fontId="0" fillId="0" borderId="2" xfId="0" applyBorder="1" applyAlignment="1">
      <alignment horizontal="left" vertical="center" wrapText="1"/>
    </xf>
    <xf numFmtId="166" fontId="0" fillId="0" borderId="2" xfId="1" applyNumberFormat="1" applyFont="1" applyBorder="1" applyAlignment="1">
      <alignment horizontal="center"/>
    </xf>
    <xf numFmtId="166" fontId="0" fillId="0" borderId="2" xfId="1" applyNumberFormat="1" applyFont="1" applyBorder="1" applyAlignment="1">
      <alignment horizontal="right"/>
    </xf>
    <xf numFmtId="0" fontId="0" fillId="0" borderId="6" xfId="0" applyBorder="1" applyAlignment="1">
      <alignment wrapText="1"/>
    </xf>
    <xf numFmtId="166" fontId="0" fillId="0" borderId="6" xfId="1" applyNumberFormat="1" applyFont="1" applyBorder="1" applyAlignment="1">
      <alignment horizontal="right"/>
    </xf>
    <xf numFmtId="166" fontId="2" fillId="2" borderId="0" xfId="1" applyNumberFormat="1" applyFont="1" applyFill="1"/>
    <xf numFmtId="0" fontId="2" fillId="0" borderId="0" xfId="0" applyFont="1" applyAlignment="1">
      <alignment vertical="top"/>
    </xf>
    <xf numFmtId="0" fontId="2" fillId="0" borderId="0" xfId="0" applyFont="1" applyAlignment="1">
      <alignment horizontal="right" vertical="top" wrapText="1" indent="3"/>
    </xf>
    <xf numFmtId="0" fontId="15" fillId="0" borderId="2" xfId="0" applyFont="1" applyBorder="1"/>
    <xf numFmtId="0" fontId="15" fillId="0" borderId="1" xfId="0" applyFont="1" applyBorder="1" applyAlignment="1">
      <alignment wrapText="1"/>
    </xf>
    <xf numFmtId="0" fontId="16" fillId="0" borderId="1" xfId="0" applyFont="1" applyBorder="1" applyAlignment="1">
      <alignment horizontal="right"/>
    </xf>
    <xf numFmtId="0" fontId="15" fillId="0" borderId="1" xfId="0" applyFont="1" applyBorder="1"/>
    <xf numFmtId="0" fontId="16" fillId="0" borderId="1" xfId="0" applyFont="1" applyBorder="1"/>
    <xf numFmtId="166" fontId="0" fillId="0" borderId="6" xfId="1" applyNumberFormat="1" applyFont="1" applyBorder="1"/>
    <xf numFmtId="0" fontId="16" fillId="0" borderId="0" xfId="0" applyFont="1"/>
    <xf numFmtId="0" fontId="0" fillId="0" borderId="2" xfId="0" applyBorder="1" applyAlignment="1">
      <alignment horizontal="left"/>
    </xf>
    <xf numFmtId="0" fontId="16" fillId="0" borderId="1" xfId="0" applyFont="1" applyBorder="1" applyAlignment="1">
      <alignment horizontal="centerContinuous"/>
    </xf>
    <xf numFmtId="0" fontId="2" fillId="0" borderId="6" xfId="0" applyFont="1" applyBorder="1"/>
    <xf numFmtId="0" fontId="3" fillId="0" borderId="2" xfId="0" applyFont="1" applyBorder="1" applyAlignment="1">
      <alignment horizontal="left" vertical="center" wrapText="1" indent="5"/>
    </xf>
    <xf numFmtId="166" fontId="2" fillId="0" borderId="6" xfId="1" applyNumberFormat="1" applyFont="1" applyFill="1" applyBorder="1"/>
    <xf numFmtId="166" fontId="0" fillId="0" borderId="2" xfId="1" applyNumberFormat="1" applyFont="1" applyBorder="1" applyAlignment="1"/>
    <xf numFmtId="168" fontId="2" fillId="0" borderId="6" xfId="1" applyNumberFormat="1" applyFont="1" applyBorder="1" applyAlignment="1">
      <alignment horizontal="centerContinuous" wrapText="1"/>
    </xf>
    <xf numFmtId="166" fontId="2" fillId="0" borderId="6" xfId="1" applyNumberFormat="1" applyFont="1" applyBorder="1" applyAlignment="1"/>
    <xf numFmtId="166" fontId="16" fillId="0" borderId="1" xfId="1" applyNumberFormat="1" applyFont="1" applyBorder="1"/>
    <xf numFmtId="0" fontId="16" fillId="0" borderId="5" xfId="0" applyFont="1" applyBorder="1"/>
    <xf numFmtId="166" fontId="16" fillId="0" borderId="1" xfId="1" applyNumberFormat="1" applyFont="1" applyBorder="1" applyAlignment="1">
      <alignment horizontal="right"/>
    </xf>
    <xf numFmtId="168" fontId="2" fillId="0" borderId="2" xfId="1" applyNumberFormat="1" applyFont="1" applyFill="1" applyBorder="1"/>
    <xf numFmtId="0" fontId="16" fillId="0" borderId="2" xfId="0" applyFont="1" applyBorder="1"/>
    <xf numFmtId="0" fontId="17" fillId="0" borderId="1" xfId="0" applyFont="1" applyBorder="1" applyAlignment="1">
      <alignment horizontal="left" vertical="center" wrapText="1" indent="4"/>
    </xf>
    <xf numFmtId="0" fontId="3" fillId="0" borderId="2" xfId="0" applyFont="1" applyBorder="1" applyAlignment="1">
      <alignment horizontal="left" vertical="center" wrapText="1" indent="4"/>
    </xf>
    <xf numFmtId="0" fontId="0" fillId="0" borderId="7" xfId="0" applyBorder="1" applyAlignment="1">
      <alignment wrapText="1"/>
    </xf>
    <xf numFmtId="0" fontId="0" fillId="0" borderId="7" xfId="0" applyBorder="1"/>
    <xf numFmtId="166" fontId="2" fillId="0" borderId="7" xfId="1" applyNumberFormat="1" applyFont="1" applyBorder="1"/>
    <xf numFmtId="37" fontId="0" fillId="0" borderId="0" xfId="1" applyNumberFormat="1" applyFont="1" applyBorder="1"/>
    <xf numFmtId="166" fontId="1" fillId="0" borderId="2" xfId="1" quotePrefix="1" applyNumberFormat="1" applyFont="1" applyBorder="1" applyAlignment="1">
      <alignment horizontal="right"/>
    </xf>
    <xf numFmtId="166" fontId="1" fillId="0" borderId="2" xfId="1" applyNumberFormat="1" applyFont="1" applyBorder="1" applyAlignment="1">
      <alignment horizontal="right"/>
    </xf>
    <xf numFmtId="166" fontId="0" fillId="0" borderId="0" xfId="1" applyNumberFormat="1" applyFont="1" applyBorder="1" applyAlignment="1">
      <alignment horizontal="center" vertical="top"/>
    </xf>
    <xf numFmtId="166" fontId="0" fillId="0" borderId="2" xfId="1" applyNumberFormat="1" applyFont="1" applyBorder="1" applyAlignment="1">
      <alignment horizontal="center" vertical="top"/>
    </xf>
    <xf numFmtId="0" fontId="15" fillId="0" borderId="2" xfId="0" applyFont="1" applyBorder="1" applyAlignment="1">
      <alignment wrapText="1"/>
    </xf>
    <xf numFmtId="166" fontId="0" fillId="0" borderId="2" xfId="1" applyNumberFormat="1" applyFont="1" applyFill="1" applyBorder="1"/>
    <xf numFmtId="0" fontId="3" fillId="0" borderId="2" xfId="0" applyFont="1" applyBorder="1" applyAlignment="1">
      <alignment horizontal="justify" wrapText="1"/>
    </xf>
    <xf numFmtId="0" fontId="7" fillId="0" borderId="2" xfId="0" applyFont="1" applyBorder="1" applyAlignment="1">
      <alignment vertical="center" wrapText="1"/>
    </xf>
    <xf numFmtId="0" fontId="2" fillId="0" borderId="2" xfId="0" applyFont="1" applyBorder="1" applyAlignment="1">
      <alignment horizontal="center"/>
    </xf>
    <xf numFmtId="0" fontId="3" fillId="0" borderId="2" xfId="0" applyFont="1" applyBorder="1" applyAlignment="1">
      <alignment vertical="center" wrapText="1"/>
    </xf>
    <xf numFmtId="166" fontId="2" fillId="0" borderId="2" xfId="1" quotePrefix="1" applyNumberFormat="1" applyFont="1" applyBorder="1" applyAlignment="1">
      <alignment horizontal="right"/>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15" fillId="0" borderId="0" xfId="0" applyFont="1"/>
    <xf numFmtId="166" fontId="0" fillId="0" borderId="0" xfId="1" quotePrefix="1" applyNumberFormat="1" applyFont="1" applyBorder="1" applyAlignment="1">
      <alignment horizontal="center" vertical="center"/>
    </xf>
    <xf numFmtId="166" fontId="0" fillId="0" borderId="2" xfId="1" quotePrefix="1" applyNumberFormat="1" applyFont="1" applyBorder="1" applyAlignment="1">
      <alignment horizontal="center" vertical="center"/>
    </xf>
    <xf numFmtId="0" fontId="18" fillId="0" borderId="0" xfId="0" applyFont="1"/>
    <xf numFmtId="0" fontId="15" fillId="0" borderId="0" xfId="0" applyFont="1" applyAlignment="1">
      <alignment wrapText="1"/>
    </xf>
    <xf numFmtId="0" fontId="10" fillId="3" borderId="0" xfId="0" applyFont="1" applyFill="1" applyAlignment="1">
      <alignment wrapText="1"/>
    </xf>
    <xf numFmtId="166" fontId="0" fillId="3" borderId="0" xfId="1" applyNumberFormat="1" applyFont="1" applyFill="1" applyBorder="1"/>
    <xf numFmtId="166" fontId="0" fillId="3" borderId="0" xfId="1" applyNumberFormat="1" applyFont="1" applyFill="1"/>
    <xf numFmtId="166" fontId="0" fillId="3" borderId="0" xfId="1" applyNumberFormat="1" applyFont="1" applyFill="1" applyAlignment="1">
      <alignment horizontal="right"/>
    </xf>
    <xf numFmtId="168" fontId="2" fillId="0" borderId="6" xfId="1" applyNumberFormat="1" applyFont="1" applyBorder="1"/>
    <xf numFmtId="166" fontId="0" fillId="0" borderId="2" xfId="1" applyNumberFormat="1" applyFont="1" applyBorder="1" applyAlignment="1">
      <alignment horizontal="center" vertical="center"/>
    </xf>
    <xf numFmtId="0" fontId="2" fillId="0" borderId="6" xfId="0" applyFont="1" applyBorder="1" applyAlignment="1">
      <alignment horizontal="left"/>
    </xf>
    <xf numFmtId="166" fontId="2" fillId="0" borderId="6" xfId="1" applyNumberFormat="1" applyFont="1" applyBorder="1" applyAlignment="1">
      <alignment horizontal="center" vertical="center"/>
    </xf>
    <xf numFmtId="166" fontId="2" fillId="0" borderId="6" xfId="1" applyNumberFormat="1" applyFont="1" applyBorder="1" applyAlignment="1">
      <alignment horizontal="right"/>
    </xf>
    <xf numFmtId="166" fontId="0" fillId="0" borderId="6" xfId="1" applyNumberFormat="1" applyFont="1" applyFill="1" applyBorder="1" applyAlignment="1">
      <alignment horizontal="right"/>
    </xf>
    <xf numFmtId="166" fontId="0" fillId="0" borderId="6" xfId="1" quotePrefix="1" applyNumberFormat="1" applyFont="1" applyBorder="1" applyAlignment="1">
      <alignment horizontal="right"/>
    </xf>
    <xf numFmtId="0" fontId="0" fillId="0" borderId="8" xfId="0" applyBorder="1"/>
    <xf numFmtId="0" fontId="0" fillId="0" borderId="9" xfId="0" applyBorder="1"/>
    <xf numFmtId="166" fontId="2" fillId="0" borderId="14" xfId="1" applyNumberFormat="1" applyFont="1" applyBorder="1" applyAlignment="1">
      <alignment wrapText="1"/>
    </xf>
    <xf numFmtId="0" fontId="19" fillId="0" borderId="0" xfId="0" applyFont="1"/>
    <xf numFmtId="0" fontId="19" fillId="0" borderId="0" xfId="0" quotePrefix="1" applyFont="1"/>
    <xf numFmtId="0" fontId="19" fillId="0" borderId="0" xfId="0" applyFont="1" applyAlignment="1">
      <alignment horizontal="left"/>
    </xf>
    <xf numFmtId="0" fontId="2" fillId="0" borderId="0" xfId="0" applyFont="1" applyAlignment="1">
      <alignment horizontal="left"/>
    </xf>
    <xf numFmtId="0" fontId="20" fillId="0" borderId="0" xfId="0" applyFont="1"/>
    <xf numFmtId="168" fontId="20" fillId="0" borderId="0" xfId="1" applyNumberFormat="1" applyFont="1" applyAlignment="1"/>
    <xf numFmtId="0" fontId="13" fillId="0" borderId="0" xfId="0" applyFont="1"/>
    <xf numFmtId="0" fontId="2" fillId="0" borderId="2" xfId="0" quotePrefix="1" applyFont="1" applyBorder="1" applyAlignment="1">
      <alignment horizontal="left"/>
    </xf>
    <xf numFmtId="0" fontId="13" fillId="0" borderId="0" xfId="0" applyFont="1" applyAlignment="1">
      <alignment horizontal="center"/>
    </xf>
    <xf numFmtId="0" fontId="3" fillId="0" borderId="2" xfId="0" applyFont="1" applyBorder="1" applyAlignment="1">
      <alignment horizontal="justify"/>
    </xf>
    <xf numFmtId="0" fontId="2" fillId="0" borderId="2" xfId="0" applyFont="1" applyBorder="1" applyAlignment="1">
      <alignment horizontal="left" wrapText="1"/>
    </xf>
    <xf numFmtId="0" fontId="2" fillId="0" borderId="14" xfId="1" applyNumberFormat="1" applyFont="1" applyBorder="1" applyAlignment="1">
      <alignment wrapText="1"/>
    </xf>
    <xf numFmtId="0" fontId="4" fillId="2" borderId="0" xfId="0" applyFont="1" applyFill="1"/>
    <xf numFmtId="0" fontId="8" fillId="0" borderId="0" xfId="0" applyFont="1"/>
    <xf numFmtId="0" fontId="10" fillId="3" borderId="0" xfId="0" applyFont="1" applyFill="1"/>
    <xf numFmtId="168" fontId="0" fillId="0" borderId="0" xfId="1" applyNumberFormat="1" applyFont="1" applyAlignment="1">
      <alignment wrapText="1"/>
    </xf>
    <xf numFmtId="168" fontId="3" fillId="0" borderId="0" xfId="1" applyNumberFormat="1" applyFont="1" applyAlignment="1">
      <alignment horizontal="left" vertical="center" wrapText="1" indent="5"/>
    </xf>
    <xf numFmtId="168" fontId="3" fillId="0" borderId="2" xfId="1" applyNumberFormat="1" applyFont="1" applyBorder="1" applyAlignment="1">
      <alignment horizontal="left" vertical="center" wrapText="1" indent="5"/>
    </xf>
    <xf numFmtId="166" fontId="16" fillId="0" borderId="5" xfId="1" applyNumberFormat="1" applyFont="1" applyBorder="1"/>
    <xf numFmtId="0" fontId="17" fillId="0" borderId="5" xfId="0" applyFont="1" applyBorder="1" applyAlignment="1">
      <alignment horizontal="left" vertical="center" wrapText="1" indent="4"/>
    </xf>
    <xf numFmtId="166" fontId="16" fillId="0" borderId="5" xfId="1" applyNumberFormat="1" applyFont="1" applyBorder="1" applyAlignment="1">
      <alignment horizontal="right"/>
    </xf>
    <xf numFmtId="0" fontId="15" fillId="0" borderId="5" xfId="0" applyFont="1" applyBorder="1" applyAlignment="1">
      <alignment wrapText="1"/>
    </xf>
    <xf numFmtId="43" fontId="0" fillId="0" borderId="2" xfId="1" applyFont="1" applyBorder="1"/>
    <xf numFmtId="168" fontId="0" fillId="0" borderId="0" xfId="1" applyNumberFormat="1" applyFont="1" applyBorder="1"/>
    <xf numFmtId="168" fontId="0" fillId="0" borderId="6" xfId="1" applyNumberFormat="1" applyFont="1" applyBorder="1"/>
    <xf numFmtId="168" fontId="0" fillId="0" borderId="2" xfId="0" applyNumberFormat="1" applyBorder="1"/>
    <xf numFmtId="166" fontId="16" fillId="0" borderId="0" xfId="1" applyNumberFormat="1" applyFont="1" applyBorder="1"/>
    <xf numFmtId="166" fontId="16" fillId="0" borderId="0" xfId="1" applyNumberFormat="1" applyFont="1" applyBorder="1" applyAlignment="1">
      <alignment horizontal="right"/>
    </xf>
    <xf numFmtId="0" fontId="0" fillId="0" borderId="2" xfId="0" applyBorder="1" applyAlignment="1">
      <alignment horizontal="center"/>
    </xf>
    <xf numFmtId="0" fontId="3" fillId="0" borderId="2" xfId="0" applyFont="1" applyBorder="1" applyAlignment="1">
      <alignment wrapText="1"/>
    </xf>
    <xf numFmtId="0" fontId="3" fillId="0" borderId="0" xfId="0" applyFont="1"/>
    <xf numFmtId="0" fontId="3" fillId="0" borderId="0" xfId="0" applyFont="1" applyAlignment="1">
      <alignment horizontal="left"/>
    </xf>
    <xf numFmtId="0" fontId="3" fillId="0" borderId="2" xfId="0" applyFont="1" applyBorder="1"/>
    <xf numFmtId="166" fontId="0" fillId="0" borderId="1" xfId="1" applyNumberFormat="1" applyFont="1" applyBorder="1" applyAlignment="1">
      <alignment horizontal="right"/>
    </xf>
    <xf numFmtId="43" fontId="2" fillId="0" borderId="2" xfId="1" applyFont="1" applyBorder="1" applyAlignment="1">
      <alignment wrapText="1"/>
    </xf>
    <xf numFmtId="37" fontId="2" fillId="0" borderId="2" xfId="1" applyNumberFormat="1" applyFont="1" applyBorder="1" applyAlignment="1">
      <alignment wrapText="1"/>
    </xf>
    <xf numFmtId="166" fontId="0" fillId="0" borderId="1" xfId="1" quotePrefix="1" applyNumberFormat="1" applyFont="1" applyBorder="1" applyAlignment="1">
      <alignment horizontal="center" vertical="center"/>
    </xf>
    <xf numFmtId="168" fontId="2" fillId="0" borderId="0" xfId="1" applyNumberFormat="1" applyFont="1"/>
    <xf numFmtId="168" fontId="2" fillId="0" borderId="1" xfId="1" applyNumberFormat="1" applyFont="1" applyBorder="1"/>
    <xf numFmtId="164" fontId="2" fillId="0" borderId="4" xfId="3" applyNumberFormat="1" applyFont="1" applyBorder="1" applyAlignment="1">
      <alignment horizontal="center"/>
    </xf>
    <xf numFmtId="164" fontId="0" fillId="0" borderId="4" xfId="3" quotePrefix="1" applyNumberFormat="1" applyFont="1" applyBorder="1" applyAlignment="1">
      <alignment horizontal="center"/>
    </xf>
    <xf numFmtId="0" fontId="2" fillId="2" borderId="4" xfId="0" applyFont="1" applyFill="1" applyBorder="1" applyAlignment="1">
      <alignment horizontal="center" vertical="top"/>
    </xf>
    <xf numFmtId="0" fontId="21" fillId="0" borderId="0" xfId="0" applyFont="1"/>
    <xf numFmtId="0" fontId="18" fillId="0" borderId="2" xfId="0" applyFont="1" applyBorder="1"/>
    <xf numFmtId="164" fontId="0" fillId="0" borderId="4" xfId="3" applyNumberFormat="1" applyFont="1" applyBorder="1" applyAlignment="1">
      <alignment horizontal="right" indent="1"/>
    </xf>
    <xf numFmtId="0" fontId="2" fillId="2" borderId="4" xfId="0" applyFont="1" applyFill="1" applyBorder="1" applyAlignment="1">
      <alignment wrapText="1"/>
    </xf>
    <xf numFmtId="0" fontId="2" fillId="2" borderId="4" xfId="0" applyFont="1" applyFill="1" applyBorder="1" applyAlignment="1">
      <alignment horizontal="center" wrapText="1"/>
    </xf>
    <xf numFmtId="0" fontId="2" fillId="0" borderId="4" xfId="0" applyFont="1" applyBorder="1" applyAlignment="1">
      <alignment vertical="top"/>
    </xf>
    <xf numFmtId="164" fontId="0" fillId="0" borderId="4" xfId="3" applyNumberFormat="1" applyFont="1" applyBorder="1" applyAlignment="1">
      <alignment horizontal="center"/>
    </xf>
    <xf numFmtId="0" fontId="4" fillId="2" borderId="4" xfId="0" applyFont="1" applyFill="1" applyBorder="1"/>
    <xf numFmtId="0" fontId="4" fillId="2" borderId="4" xfId="0" applyFont="1" applyFill="1" applyBorder="1" applyAlignment="1">
      <alignment horizontal="center" wrapText="1"/>
    </xf>
    <xf numFmtId="0" fontId="4" fillId="2" borderId="4" xfId="0" applyFont="1" applyFill="1" applyBorder="1" applyAlignment="1">
      <alignment vertical="top"/>
    </xf>
    <xf numFmtId="0" fontId="4" fillId="0" borderId="10" xfId="0" applyFont="1" applyBorder="1" applyAlignment="1">
      <alignment vertical="top"/>
    </xf>
    <xf numFmtId="0" fontId="2" fillId="2" borderId="11" xfId="0" applyFont="1" applyFill="1" applyBorder="1" applyAlignment="1">
      <alignment horizontal="center" wrapText="1"/>
    </xf>
    <xf numFmtId="0" fontId="0" fillId="2" borderId="10" xfId="0" applyFill="1" applyBorder="1"/>
    <xf numFmtId="165" fontId="0" fillId="0" borderId="11" xfId="0" applyNumberFormat="1" applyBorder="1" applyAlignment="1">
      <alignment horizontal="center"/>
    </xf>
    <xf numFmtId="0" fontId="0" fillId="2" borderId="10" xfId="0" applyFill="1" applyBorder="1" applyAlignment="1">
      <alignment wrapText="1"/>
    </xf>
    <xf numFmtId="0" fontId="2" fillId="2" borderId="10" xfId="0" applyFont="1" applyFill="1" applyBorder="1"/>
    <xf numFmtId="165" fontId="2" fillId="0" borderId="11" xfId="0" applyNumberFormat="1" applyFont="1" applyBorder="1" applyAlignment="1">
      <alignment horizontal="center"/>
    </xf>
    <xf numFmtId="0" fontId="4" fillId="2" borderId="10" xfId="0" applyFont="1" applyFill="1" applyBorder="1" applyAlignment="1">
      <alignment vertical="center"/>
    </xf>
    <xf numFmtId="0" fontId="2" fillId="2" borderId="11" xfId="0" applyFont="1" applyFill="1" applyBorder="1" applyAlignment="1">
      <alignment horizontal="center" vertical="center" wrapText="1"/>
    </xf>
    <xf numFmtId="0" fontId="0" fillId="0" borderId="0" xfId="0" applyAlignment="1">
      <alignment vertical="center"/>
    </xf>
    <xf numFmtId="0" fontId="0" fillId="2" borderId="11" xfId="0" applyFill="1"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vertical="center" wrapText="1"/>
    </xf>
    <xf numFmtId="0" fontId="0" fillId="0" borderId="11" xfId="0" applyBorder="1" applyAlignment="1">
      <alignment horizontal="center"/>
    </xf>
    <xf numFmtId="10" fontId="0" fillId="0" borderId="11" xfId="0" applyNumberFormat="1" applyBorder="1" applyAlignment="1">
      <alignment horizontal="center"/>
    </xf>
    <xf numFmtId="165" fontId="0" fillId="0" borderId="13" xfId="0" applyNumberFormat="1" applyBorder="1" applyAlignment="1">
      <alignment horizontal="center"/>
    </xf>
    <xf numFmtId="0" fontId="0" fillId="0" borderId="4" xfId="0" applyBorder="1"/>
    <xf numFmtId="0" fontId="0" fillId="0" borderId="4" xfId="0" applyBorder="1" applyAlignment="1">
      <alignment horizontal="center" wrapText="1"/>
    </xf>
    <xf numFmtId="172" fontId="0" fillId="0" borderId="4" xfId="0" applyNumberFormat="1" applyBorder="1" applyAlignment="1">
      <alignment horizontal="center" wrapText="1"/>
    </xf>
    <xf numFmtId="0" fontId="0" fillId="2" borderId="4" xfId="0" applyFill="1" applyBorder="1"/>
    <xf numFmtId="0" fontId="0" fillId="0" borderId="4" xfId="0" applyBorder="1" applyAlignment="1">
      <alignment horizontal="center"/>
    </xf>
    <xf numFmtId="0" fontId="0" fillId="2" borderId="4" xfId="0" applyFill="1" applyBorder="1" applyAlignment="1">
      <alignment wrapText="1"/>
    </xf>
    <xf numFmtId="165" fontId="0" fillId="0" borderId="4" xfId="0" applyNumberFormat="1" applyBorder="1"/>
    <xf numFmtId="0" fontId="0" fillId="0" borderId="0" xfId="0" applyAlignment="1">
      <alignment horizontal="left" wrapText="1"/>
    </xf>
    <xf numFmtId="0" fontId="2" fillId="2" borderId="4" xfId="0" applyFont="1" applyFill="1" applyBorder="1" applyAlignment="1">
      <alignment horizontal="center" vertical="center" wrapText="1"/>
    </xf>
    <xf numFmtId="0" fontId="0" fillId="0" borderId="1" xfId="0" applyBorder="1" applyAlignment="1">
      <alignment horizontal="left"/>
    </xf>
    <xf numFmtId="0" fontId="0" fillId="0" borderId="14" xfId="0" applyBorder="1" applyAlignment="1">
      <alignment wrapText="1"/>
    </xf>
    <xf numFmtId="0" fontId="0" fillId="0" borderId="0" xfId="0" applyAlignment="1">
      <alignment vertical="center" wrapText="1"/>
    </xf>
    <xf numFmtId="171" fontId="0" fillId="0" borderId="4" xfId="0" applyNumberFormat="1" applyBorder="1" applyAlignment="1">
      <alignment horizontal="center"/>
    </xf>
    <xf numFmtId="0" fontId="2" fillId="2" borderId="4" xfId="0" applyFont="1" applyFill="1" applyBorder="1" applyAlignment="1">
      <alignment horizontal="center" vertical="center"/>
    </xf>
    <xf numFmtId="0" fontId="2" fillId="0" borderId="4" xfId="0" applyFont="1" applyBorder="1" applyAlignment="1">
      <alignment horizontal="center" vertical="center" wrapText="1"/>
    </xf>
    <xf numFmtId="0" fontId="2" fillId="2" borderId="4" xfId="0" applyFont="1" applyFill="1" applyBorder="1" applyAlignment="1">
      <alignment vertical="center" wrapText="1"/>
    </xf>
    <xf numFmtId="0" fontId="2" fillId="0" borderId="0" xfId="0" applyFont="1" applyAlignment="1">
      <alignment horizontal="center"/>
    </xf>
    <xf numFmtId="0" fontId="2" fillId="0" borderId="0" xfId="0" applyFont="1" applyAlignment="1">
      <alignment horizontal="center" wrapText="1"/>
    </xf>
    <xf numFmtId="3" fontId="0" fillId="0" borderId="0" xfId="0" applyNumberFormat="1"/>
    <xf numFmtId="168" fontId="2" fillId="0" borderId="2" xfId="0" applyNumberFormat="1" applyFont="1" applyBorder="1" applyAlignment="1">
      <alignment wrapText="1"/>
    </xf>
    <xf numFmtId="168" fontId="0" fillId="0" borderId="0" xfId="1" applyNumberFormat="1" applyFont="1" applyAlignment="1">
      <alignment horizontal="right"/>
    </xf>
    <xf numFmtId="168" fontId="0" fillId="0" borderId="1" xfId="1" applyNumberFormat="1" applyFont="1" applyBorder="1" applyAlignment="1">
      <alignment horizontal="right"/>
    </xf>
    <xf numFmtId="0" fontId="2" fillId="2" borderId="4" xfId="0" applyFont="1" applyFill="1" applyBorder="1" applyAlignment="1">
      <alignment horizontal="center" wrapText="1"/>
    </xf>
    <xf numFmtId="0" fontId="2" fillId="2" borderId="17"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4" xfId="0" applyFont="1" applyFill="1" applyBorder="1" applyAlignment="1">
      <alignment horizontal="left" vertical="top" wrapText="1"/>
    </xf>
    <xf numFmtId="170" fontId="0" fillId="0" borderId="4" xfId="2" quotePrefix="1" applyNumberFormat="1" applyFont="1" applyBorder="1" applyAlignment="1">
      <alignment horizontal="center"/>
    </xf>
    <xf numFmtId="0" fontId="23" fillId="4" borderId="23"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23" fillId="4" borderId="21" xfId="0" applyFont="1" applyFill="1" applyBorder="1" applyAlignment="1">
      <alignment vertical="center" wrapText="1"/>
    </xf>
    <xf numFmtId="165" fontId="22" fillId="0" borderId="24" xfId="0" applyNumberFormat="1" applyFont="1" applyBorder="1" applyAlignment="1">
      <alignment horizontal="center" vertical="center" wrapText="1"/>
    </xf>
    <xf numFmtId="0" fontId="0" fillId="2" borderId="27" xfId="0" applyFont="1" applyFill="1" applyBorder="1" applyAlignment="1">
      <alignment horizontal="center" vertical="top" wrapText="1"/>
    </xf>
    <xf numFmtId="0" fontId="0" fillId="2" borderId="19" xfId="0" applyFont="1" applyFill="1" applyBorder="1" applyAlignment="1">
      <alignment horizontal="center" vertical="top"/>
    </xf>
    <xf numFmtId="0" fontId="22" fillId="4" borderId="23" xfId="0" applyFont="1" applyFill="1" applyBorder="1" applyAlignment="1">
      <alignment horizontal="center" vertical="center" wrapText="1"/>
    </xf>
    <xf numFmtId="0" fontId="23" fillId="4" borderId="25" xfId="0" applyFont="1" applyFill="1" applyBorder="1" applyAlignment="1">
      <alignment horizontal="center" vertical="center" wrapText="1"/>
    </xf>
    <xf numFmtId="0" fontId="0" fillId="4" borderId="24" xfId="0" applyFill="1" applyBorder="1" applyAlignment="1">
      <alignment wrapText="1"/>
    </xf>
    <xf numFmtId="165" fontId="24" fillId="0" borderId="24" xfId="0" applyNumberFormat="1" applyFont="1" applyBorder="1" applyAlignment="1">
      <alignment horizontal="center" vertical="center" wrapText="1"/>
    </xf>
    <xf numFmtId="0" fontId="2" fillId="2" borderId="4" xfId="0" applyFont="1" applyFill="1" applyBorder="1"/>
    <xf numFmtId="164" fontId="2" fillId="0" borderId="4" xfId="3" applyNumberFormat="1" applyFont="1" applyBorder="1" applyAlignment="1">
      <alignment horizontal="right" indent="1"/>
    </xf>
    <xf numFmtId="0" fontId="0" fillId="0" borderId="4" xfId="0" applyNumberFormat="1" applyBorder="1" applyAlignment="1">
      <alignment horizontal="center"/>
    </xf>
    <xf numFmtId="0" fontId="2" fillId="0" borderId="4" xfId="0" applyFont="1" applyBorder="1"/>
    <xf numFmtId="43" fontId="0" fillId="5" borderId="0" xfId="1" applyFont="1" applyFill="1"/>
    <xf numFmtId="168" fontId="0" fillId="5" borderId="0" xfId="1" applyNumberFormat="1" applyFont="1" applyFill="1"/>
    <xf numFmtId="0" fontId="2" fillId="2" borderId="10" xfId="0" applyFont="1" applyFill="1" applyBorder="1" applyAlignment="1">
      <alignment vertical="center"/>
    </xf>
    <xf numFmtId="0" fontId="2" fillId="2" borderId="10" xfId="0" applyFont="1" applyFill="1" applyBorder="1" applyAlignment="1">
      <alignment wrapText="1"/>
    </xf>
    <xf numFmtId="0" fontId="2" fillId="2" borderId="12" xfId="0" applyFont="1" applyFill="1" applyBorder="1" applyAlignment="1">
      <alignment wrapText="1"/>
    </xf>
    <xf numFmtId="165" fontId="25" fillId="0" borderId="23" xfId="0" applyNumberFormat="1" applyFont="1" applyBorder="1" applyAlignment="1">
      <alignment horizontal="center" vertical="center" wrapText="1"/>
    </xf>
    <xf numFmtId="165" fontId="25" fillId="0" borderId="22" xfId="0" applyNumberFormat="1" applyFont="1" applyBorder="1" applyAlignment="1">
      <alignment horizontal="center" vertical="center" wrapText="1"/>
    </xf>
    <xf numFmtId="165" fontId="25" fillId="0" borderId="32" xfId="0" applyNumberFormat="1" applyFont="1" applyBorder="1" applyAlignment="1">
      <alignment horizontal="center" vertical="center" wrapText="1"/>
    </xf>
    <xf numFmtId="165" fontId="25" fillId="0" borderId="33" xfId="0" applyNumberFormat="1" applyFont="1" applyBorder="1" applyAlignment="1">
      <alignment horizontal="center" vertical="center" wrapText="1"/>
    </xf>
    <xf numFmtId="165" fontId="25" fillId="0" borderId="34" xfId="0" applyNumberFormat="1" applyFont="1" applyBorder="1" applyAlignment="1">
      <alignment horizontal="center" vertical="center" wrapText="1"/>
    </xf>
    <xf numFmtId="0" fontId="26" fillId="0" borderId="35" xfId="0" applyFont="1" applyBorder="1" applyAlignment="1">
      <alignment vertical="center" wrapText="1"/>
    </xf>
    <xf numFmtId="0" fontId="27" fillId="0" borderId="35" xfId="0" applyFont="1" applyBorder="1" applyAlignment="1">
      <alignment vertical="center" wrapText="1"/>
    </xf>
    <xf numFmtId="165" fontId="25" fillId="0" borderId="36" xfId="0" applyNumberFormat="1" applyFont="1" applyBorder="1" applyAlignment="1">
      <alignment horizontal="center" vertical="center" wrapText="1"/>
    </xf>
    <xf numFmtId="0" fontId="26" fillId="0" borderId="37" xfId="0" applyFont="1" applyBorder="1" applyAlignment="1">
      <alignment vertical="center" wrapText="1"/>
    </xf>
    <xf numFmtId="165" fontId="25" fillId="0" borderId="38" xfId="0" applyNumberFormat="1" applyFont="1" applyBorder="1" applyAlignment="1">
      <alignment horizontal="center" vertical="center" wrapText="1"/>
    </xf>
    <xf numFmtId="0" fontId="27" fillId="0" borderId="39" xfId="0" applyFont="1" applyBorder="1" applyAlignment="1">
      <alignment vertical="center" wrapText="1"/>
    </xf>
    <xf numFmtId="173" fontId="25" fillId="0" borderId="22" xfId="3" applyNumberFormat="1" applyFont="1" applyFill="1" applyBorder="1" applyAlignment="1">
      <alignment horizontal="left" vertical="center" wrapText="1"/>
    </xf>
    <xf numFmtId="0" fontId="27" fillId="0" borderId="23" xfId="0" applyFont="1" applyBorder="1" applyAlignment="1">
      <alignment horizontal="justify" vertical="center" wrapText="1"/>
    </xf>
    <xf numFmtId="0" fontId="27" fillId="0" borderId="22" xfId="0" applyFont="1" applyBorder="1" applyAlignment="1">
      <alignment horizontal="justify" vertical="center" wrapText="1"/>
    </xf>
    <xf numFmtId="165" fontId="25" fillId="0" borderId="40" xfId="0" applyNumberFormat="1" applyFont="1" applyBorder="1" applyAlignment="1">
      <alignment horizontal="center" vertical="center" wrapText="1"/>
    </xf>
    <xf numFmtId="0" fontId="27" fillId="0" borderId="40" xfId="0" applyFont="1" applyBorder="1" applyAlignment="1">
      <alignment horizontal="justify" vertical="center" wrapText="1"/>
    </xf>
    <xf numFmtId="0" fontId="26" fillId="0" borderId="0" xfId="0" applyFont="1" applyAlignment="1">
      <alignment vertical="center"/>
    </xf>
    <xf numFmtId="3" fontId="26" fillId="0" borderId="0" xfId="0" applyNumberFormat="1" applyFont="1" applyAlignment="1">
      <alignment vertical="center"/>
    </xf>
    <xf numFmtId="0" fontId="29" fillId="0" borderId="0" xfId="0" applyFont="1" applyAlignment="1">
      <alignment vertical="center"/>
    </xf>
    <xf numFmtId="3" fontId="29" fillId="0" borderId="0" xfId="0" applyNumberFormat="1" applyFont="1" applyAlignment="1">
      <alignment vertical="center"/>
    </xf>
    <xf numFmtId="164" fontId="0" fillId="0" borderId="4" xfId="1" applyNumberFormat="1" applyFont="1" applyBorder="1" applyAlignment="1">
      <alignment horizontal="right"/>
    </xf>
    <xf numFmtId="164" fontId="2" fillId="0" borderId="4" xfId="1" applyNumberFormat="1" applyFont="1" applyBorder="1" applyAlignment="1">
      <alignment horizontal="right"/>
    </xf>
    <xf numFmtId="164" fontId="2" fillId="5" borderId="4" xfId="1" applyNumberFormat="1" applyFont="1" applyFill="1" applyBorder="1" applyAlignment="1">
      <alignment horizontal="right"/>
    </xf>
    <xf numFmtId="164" fontId="2" fillId="0" borderId="4" xfId="1" applyNumberFormat="1" applyFont="1" applyBorder="1" applyAlignment="1">
      <alignment horizontal="right" wrapText="1"/>
    </xf>
    <xf numFmtId="172" fontId="0" fillId="0" borderId="4" xfId="0" applyNumberFormat="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left" vertical="center" wrapText="1"/>
    </xf>
    <xf numFmtId="0" fontId="0" fillId="0" borderId="0" xfId="0" applyAlignment="1">
      <alignment horizontal="center" wrapText="1"/>
    </xf>
    <xf numFmtId="0" fontId="0" fillId="0" borderId="1" xfId="0" applyBorder="1" applyAlignment="1">
      <alignment horizontal="center" wrapText="1"/>
    </xf>
    <xf numFmtId="0" fontId="2" fillId="0" borderId="0" xfId="0" applyFont="1" applyAlignment="1">
      <alignment horizontal="center" wrapText="1"/>
    </xf>
    <xf numFmtId="0" fontId="0" fillId="2" borderId="27" xfId="0" applyFont="1" applyFill="1" applyBorder="1" applyAlignment="1">
      <alignment horizontal="center" vertical="top" wrapText="1"/>
    </xf>
    <xf numFmtId="0" fontId="0" fillId="2" borderId="19" xfId="0" applyFont="1" applyFill="1" applyBorder="1" applyAlignment="1">
      <alignment horizontal="center" vertical="top"/>
    </xf>
    <xf numFmtId="0" fontId="21" fillId="0" borderId="0" xfId="0" applyFont="1" applyAlignment="1">
      <alignment horizontal="center"/>
    </xf>
    <xf numFmtId="0" fontId="21" fillId="0" borderId="26" xfId="0" applyFont="1" applyBorder="1" applyAlignment="1">
      <alignment horizontal="center"/>
    </xf>
    <xf numFmtId="0" fontId="2" fillId="2" borderId="27" xfId="0" applyFont="1" applyFill="1" applyBorder="1" applyAlignment="1">
      <alignment horizontal="center" wrapText="1"/>
    </xf>
    <xf numFmtId="0" fontId="2" fillId="2" borderId="19" xfId="0" applyFont="1" applyFill="1" applyBorder="1" applyAlignment="1">
      <alignment horizontal="center" wrapText="1"/>
    </xf>
    <xf numFmtId="0" fontId="2" fillId="2" borderId="4" xfId="0" applyFont="1" applyFill="1" applyBorder="1" applyAlignment="1">
      <alignment horizontal="center" wrapText="1"/>
    </xf>
    <xf numFmtId="0" fontId="2" fillId="0" borderId="17" xfId="0" applyFont="1" applyBorder="1" applyAlignment="1">
      <alignment horizontal="left" vertical="top"/>
    </xf>
    <xf numFmtId="0" fontId="2" fillId="0" borderId="19" xfId="0" applyFont="1" applyBorder="1" applyAlignment="1">
      <alignment horizontal="left" vertical="top"/>
    </xf>
    <xf numFmtId="0" fontId="22" fillId="0" borderId="20" xfId="0" applyFont="1" applyBorder="1" applyAlignment="1">
      <alignment vertical="center" wrapText="1"/>
    </xf>
    <xf numFmtId="0" fontId="22" fillId="0" borderId="28" xfId="0" applyFont="1" applyBorder="1" applyAlignment="1">
      <alignment vertical="center" wrapText="1"/>
    </xf>
    <xf numFmtId="0" fontId="22" fillId="0" borderId="21" xfId="0" applyFont="1" applyBorder="1" applyAlignment="1">
      <alignment vertical="center" wrapText="1"/>
    </xf>
    <xf numFmtId="0" fontId="23" fillId="4" borderId="30"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31" xfId="0" applyFont="1" applyFill="1" applyBorder="1" applyAlignment="1">
      <alignment horizontal="center" vertical="center" wrapText="1"/>
    </xf>
    <xf numFmtId="0" fontId="23" fillId="4" borderId="26"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2" fillId="2" borderId="27" xfId="0" applyFont="1" applyFill="1" applyBorder="1" applyAlignment="1">
      <alignment horizontal="center" vertical="top" wrapText="1"/>
    </xf>
    <xf numFmtId="0" fontId="2" fillId="2" borderId="19" xfId="0" applyFont="1" applyFill="1" applyBorder="1" applyAlignment="1">
      <alignment horizontal="center" vertical="top" wrapText="1"/>
    </xf>
    <xf numFmtId="0" fontId="0" fillId="0" borderId="0" xfId="0" applyAlignment="1">
      <alignment horizontal="left" wrapText="1"/>
    </xf>
    <xf numFmtId="172" fontId="0" fillId="0" borderId="17" xfId="0" applyNumberFormat="1" applyBorder="1" applyAlignment="1">
      <alignment horizontal="left" vertical="center" wrapText="1"/>
    </xf>
    <xf numFmtId="172" fontId="0" fillId="0" borderId="18" xfId="0" applyNumberFormat="1" applyBorder="1" applyAlignment="1">
      <alignment horizontal="left" vertical="center" wrapText="1"/>
    </xf>
    <xf numFmtId="172" fontId="0" fillId="0" borderId="19" xfId="0" applyNumberFormat="1" applyBorder="1" applyAlignment="1">
      <alignment horizontal="left"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textRotation="90" wrapText="1"/>
    </xf>
    <xf numFmtId="0" fontId="2" fillId="2" borderId="18" xfId="0" applyFont="1" applyFill="1" applyBorder="1" applyAlignment="1">
      <alignment horizontal="center" vertical="center" textRotation="90" wrapText="1"/>
    </xf>
    <xf numFmtId="0" fontId="0" fillId="0" borderId="0" xfId="0" applyAlignment="1">
      <alignment horizontal="left" vertical="center" wrapText="1"/>
    </xf>
    <xf numFmtId="0" fontId="0" fillId="0" borderId="8" xfId="0" applyBorder="1" applyAlignment="1">
      <alignment horizontal="left" vertical="center" wrapText="1"/>
    </xf>
    <xf numFmtId="0" fontId="12" fillId="0" borderId="0" xfId="0" applyFont="1" applyAlignment="1">
      <alignment horizontal="center"/>
    </xf>
    <xf numFmtId="0" fontId="4" fillId="0" borderId="0" xfId="0" applyFont="1" applyAlignment="1">
      <alignment horizontal="center"/>
    </xf>
    <xf numFmtId="0" fontId="18" fillId="0" borderId="0" xfId="0" applyFont="1" applyAlignment="1">
      <alignment horizontal="center"/>
    </xf>
    <xf numFmtId="0" fontId="9" fillId="0" borderId="0" xfId="0" applyFont="1" applyAlignment="1">
      <alignment horizontal="center"/>
    </xf>
    <xf numFmtId="0" fontId="0" fillId="0" borderId="0" xfId="0" applyAlignment="1">
      <alignment horizontal="justify" vertical="center" wrapText="1"/>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2:J48"/>
  <sheetViews>
    <sheetView tabSelected="1" workbookViewId="0">
      <selection activeCell="B3" sqref="B3"/>
    </sheetView>
  </sheetViews>
  <sheetFormatPr defaultRowHeight="15" x14ac:dyDescent="0.25"/>
  <cols>
    <col min="2" max="2" width="64.28515625" customWidth="1"/>
    <col min="3" max="3" width="7" customWidth="1"/>
    <col min="4" max="4" width="14.28515625" customWidth="1"/>
    <col min="5" max="5" width="14.28515625" bestFit="1" customWidth="1"/>
  </cols>
  <sheetData>
    <row r="2" spans="2:10" ht="15.75" thickBot="1" x14ac:dyDescent="0.3">
      <c r="B2" s="117" t="s">
        <v>0</v>
      </c>
      <c r="C2" s="46"/>
      <c r="D2" s="46"/>
      <c r="E2" s="46"/>
    </row>
    <row r="3" spans="2:10" ht="24.75" customHeight="1" x14ac:dyDescent="0.25">
      <c r="B3" s="118" t="s">
        <v>665</v>
      </c>
      <c r="C3" s="4"/>
      <c r="D3" s="252"/>
      <c r="E3" s="119" t="s">
        <v>245</v>
      </c>
    </row>
    <row r="5" spans="2:10" x14ac:dyDescent="0.25">
      <c r="D5" s="116">
        <v>2025</v>
      </c>
      <c r="E5" s="116">
        <v>2024</v>
      </c>
    </row>
    <row r="6" spans="2:10" x14ac:dyDescent="0.25">
      <c r="B6" s="1"/>
      <c r="D6" s="31" t="s">
        <v>35</v>
      </c>
      <c r="E6" s="31" t="s">
        <v>35</v>
      </c>
    </row>
    <row r="7" spans="2:10" x14ac:dyDescent="0.25">
      <c r="B7" s="1" t="s">
        <v>319</v>
      </c>
    </row>
    <row r="8" spans="2:10" x14ac:dyDescent="0.25">
      <c r="B8" s="1"/>
    </row>
    <row r="9" spans="2:10" x14ac:dyDescent="0.25">
      <c r="B9" s="2" t="s">
        <v>464</v>
      </c>
      <c r="D9" s="5">
        <v>185126</v>
      </c>
      <c r="E9" s="5">
        <v>223144</v>
      </c>
    </row>
    <row r="10" spans="2:10" x14ac:dyDescent="0.25">
      <c r="B10" s="2" t="s">
        <v>331</v>
      </c>
      <c r="D10" s="5">
        <v>183168</v>
      </c>
      <c r="E10" s="5">
        <v>178043</v>
      </c>
    </row>
    <row r="11" spans="2:10" x14ac:dyDescent="0.25">
      <c r="B11" s="2" t="s">
        <v>477</v>
      </c>
      <c r="D11" s="5">
        <v>170556</v>
      </c>
      <c r="E11" s="5">
        <v>166376</v>
      </c>
    </row>
    <row r="12" spans="2:10" x14ac:dyDescent="0.25">
      <c r="B12" s="2" t="s">
        <v>332</v>
      </c>
      <c r="D12" s="5">
        <v>208101</v>
      </c>
      <c r="E12" s="5">
        <v>120938</v>
      </c>
    </row>
    <row r="13" spans="2:10" x14ac:dyDescent="0.25">
      <c r="B13" s="2" t="s">
        <v>166</v>
      </c>
      <c r="D13" s="5">
        <v>52736</v>
      </c>
      <c r="E13" s="5">
        <v>53038</v>
      </c>
      <c r="J13" s="40"/>
    </row>
    <row r="14" spans="2:10" x14ac:dyDescent="0.25">
      <c r="B14" s="2" t="s">
        <v>333</v>
      </c>
      <c r="D14" s="5">
        <v>63471</v>
      </c>
      <c r="E14" s="5">
        <v>67792</v>
      </c>
    </row>
    <row r="15" spans="2:10" ht="15.75" thickBot="1" x14ac:dyDescent="0.3">
      <c r="B15" s="52" t="s">
        <v>462</v>
      </c>
      <c r="C15" s="47"/>
      <c r="D15" s="91">
        <v>20046</v>
      </c>
      <c r="E15" s="91">
        <v>26369</v>
      </c>
    </row>
    <row r="16" spans="2:10" ht="29.25" customHeight="1" thickBot="1" x14ac:dyDescent="0.3">
      <c r="B16" s="112"/>
      <c r="C16" s="95"/>
      <c r="D16" s="165">
        <f>SUM(D9:D15)</f>
        <v>883204</v>
      </c>
      <c r="E16" s="165">
        <f>SUM(E9:E15)</f>
        <v>835700</v>
      </c>
    </row>
    <row r="17" spans="2:5" ht="30" x14ac:dyDescent="0.25">
      <c r="B17" s="7" t="s">
        <v>213</v>
      </c>
      <c r="D17" s="5"/>
      <c r="E17" s="5"/>
    </row>
    <row r="18" spans="2:5" x14ac:dyDescent="0.25">
      <c r="B18" s="1"/>
      <c r="D18" s="5"/>
      <c r="E18" s="5"/>
    </row>
    <row r="19" spans="2:5" ht="15" customHeight="1" x14ac:dyDescent="0.25">
      <c r="B19" s="2" t="s">
        <v>476</v>
      </c>
      <c r="D19" s="261">
        <v>762962</v>
      </c>
      <c r="E19" s="5">
        <v>613155</v>
      </c>
    </row>
    <row r="20" spans="2:5" ht="15" customHeight="1" x14ac:dyDescent="0.25">
      <c r="B20" s="2" t="s">
        <v>475</v>
      </c>
      <c r="D20" s="261">
        <v>502684</v>
      </c>
      <c r="E20" s="5">
        <v>495327</v>
      </c>
    </row>
    <row r="21" spans="2:5" ht="15" customHeight="1" x14ac:dyDescent="0.25">
      <c r="B21" s="2" t="s">
        <v>474</v>
      </c>
      <c r="D21" s="261">
        <v>191148</v>
      </c>
      <c r="E21" s="5">
        <v>200512</v>
      </c>
    </row>
    <row r="22" spans="2:5" ht="15" customHeight="1" x14ac:dyDescent="0.25">
      <c r="B22" s="2" t="s">
        <v>473</v>
      </c>
      <c r="D22" s="261">
        <v>89547</v>
      </c>
      <c r="E22" s="5">
        <v>91523</v>
      </c>
    </row>
    <row r="23" spans="2:5" ht="15" customHeight="1" x14ac:dyDescent="0.25">
      <c r="B23" s="2" t="s">
        <v>472</v>
      </c>
      <c r="D23" s="261">
        <v>22220</v>
      </c>
      <c r="E23" s="5">
        <v>22539</v>
      </c>
    </row>
    <row r="24" spans="2:5" ht="15" customHeight="1" x14ac:dyDescent="0.25">
      <c r="B24" s="2" t="s">
        <v>471</v>
      </c>
      <c r="D24" s="261">
        <v>133668</v>
      </c>
      <c r="E24" s="5">
        <v>133138</v>
      </c>
    </row>
    <row r="25" spans="2:5" ht="15" customHeight="1" x14ac:dyDescent="0.25">
      <c r="B25" s="2" t="s">
        <v>470</v>
      </c>
      <c r="D25" s="261">
        <v>33537</v>
      </c>
      <c r="E25" s="5">
        <v>38409</v>
      </c>
    </row>
    <row r="26" spans="2:5" ht="15" customHeight="1" x14ac:dyDescent="0.25">
      <c r="B26" s="2" t="s">
        <v>469</v>
      </c>
      <c r="D26" s="261">
        <v>25715</v>
      </c>
      <c r="E26" s="5">
        <v>15139</v>
      </c>
    </row>
    <row r="27" spans="2:5" ht="15" customHeight="1" x14ac:dyDescent="0.25">
      <c r="B27" s="2" t="s">
        <v>468</v>
      </c>
      <c r="D27" s="261">
        <v>620232</v>
      </c>
      <c r="E27" s="5">
        <v>624886</v>
      </c>
    </row>
    <row r="28" spans="2:5" ht="15" customHeight="1" x14ac:dyDescent="0.25">
      <c r="B28" s="2" t="s">
        <v>467</v>
      </c>
      <c r="D28" s="261">
        <v>246079</v>
      </c>
      <c r="E28" s="5">
        <v>254045</v>
      </c>
    </row>
    <row r="29" spans="2:5" ht="15" customHeight="1" x14ac:dyDescent="0.25">
      <c r="B29" s="2" t="s">
        <v>465</v>
      </c>
      <c r="D29" s="261">
        <v>44506</v>
      </c>
      <c r="E29" s="5">
        <v>44078</v>
      </c>
    </row>
    <row r="30" spans="2:5" ht="15" customHeight="1" thickBot="1" x14ac:dyDescent="0.3">
      <c r="B30" s="52" t="s">
        <v>463</v>
      </c>
      <c r="C30" s="47"/>
      <c r="D30" s="261">
        <v>46903</v>
      </c>
      <c r="E30" s="91">
        <v>45411</v>
      </c>
    </row>
    <row r="31" spans="2:5" ht="29.25" customHeight="1" thickBot="1" x14ac:dyDescent="0.3">
      <c r="B31" s="95"/>
      <c r="C31" s="95"/>
      <c r="D31" s="165">
        <f>SUM(D19:D30)</f>
        <v>2719201</v>
      </c>
      <c r="E31" s="165">
        <f>SUM(E19:E30)</f>
        <v>2578162</v>
      </c>
    </row>
    <row r="32" spans="2:5" ht="24.75" customHeight="1" thickBot="1" x14ac:dyDescent="0.3">
      <c r="B32" s="126" t="s">
        <v>399</v>
      </c>
      <c r="C32" s="95"/>
      <c r="D32" s="96">
        <f>D16-D31</f>
        <v>-1835997</v>
      </c>
      <c r="E32" s="96">
        <f>E16-E31</f>
        <v>-1742462</v>
      </c>
    </row>
    <row r="33" spans="2:7" x14ac:dyDescent="0.25">
      <c r="D33" s="5"/>
      <c r="E33" s="5"/>
    </row>
    <row r="34" spans="2:7" x14ac:dyDescent="0.25">
      <c r="B34" s="1" t="s">
        <v>400</v>
      </c>
      <c r="D34" s="5"/>
      <c r="E34" s="5"/>
    </row>
    <row r="35" spans="2:7" x14ac:dyDescent="0.25">
      <c r="B35" s="179" t="s">
        <v>409</v>
      </c>
      <c r="D35" s="5">
        <v>4212777</v>
      </c>
      <c r="E35" s="5">
        <v>4087559</v>
      </c>
      <c r="G35" s="176"/>
    </row>
    <row r="36" spans="2:7" x14ac:dyDescent="0.25">
      <c r="B36" s="179" t="s">
        <v>694</v>
      </c>
      <c r="D36" s="5">
        <v>15173</v>
      </c>
      <c r="E36" s="5"/>
      <c r="G36" s="176"/>
    </row>
    <row r="37" spans="2:7" x14ac:dyDescent="0.25">
      <c r="B37" t="s">
        <v>167</v>
      </c>
      <c r="D37" s="5">
        <v>29201</v>
      </c>
      <c r="E37" s="5">
        <v>28759</v>
      </c>
    </row>
    <row r="38" spans="2:7" ht="15.75" thickBot="1" x14ac:dyDescent="0.3">
      <c r="B38" s="47" t="s">
        <v>168</v>
      </c>
      <c r="C38" s="47"/>
      <c r="D38" s="91">
        <v>22277</v>
      </c>
      <c r="E38" s="91">
        <v>21452</v>
      </c>
    </row>
    <row r="39" spans="2:7" ht="21.75" customHeight="1" thickBot="1" x14ac:dyDescent="0.3">
      <c r="B39" s="95"/>
      <c r="C39" s="95"/>
      <c r="D39" s="165">
        <f>SUM(D35:D38)</f>
        <v>4279428</v>
      </c>
      <c r="E39" s="165">
        <f>SUM(E35:E38)</f>
        <v>4137770</v>
      </c>
    </row>
    <row r="40" spans="2:7" x14ac:dyDescent="0.25">
      <c r="D40" s="5"/>
      <c r="E40" s="5"/>
    </row>
    <row r="41" spans="2:7" ht="15.75" thickBot="1" x14ac:dyDescent="0.3">
      <c r="B41" s="46" t="s">
        <v>3</v>
      </c>
      <c r="C41" s="46"/>
      <c r="D41" s="48">
        <f>D39+D32</f>
        <v>2443431</v>
      </c>
      <c r="E41" s="48">
        <f>E39+E32</f>
        <v>2395308</v>
      </c>
    </row>
    <row r="42" spans="2:7" x14ac:dyDescent="0.25">
      <c r="B42" s="1"/>
      <c r="C42" s="1"/>
      <c r="D42" s="93"/>
      <c r="E42" s="93"/>
    </row>
    <row r="43" spans="2:7" x14ac:dyDescent="0.25">
      <c r="B43" s="181" t="s">
        <v>411</v>
      </c>
      <c r="G43" s="175"/>
    </row>
    <row r="44" spans="2:7" x14ac:dyDescent="0.25">
      <c r="B44" s="179" t="s">
        <v>410</v>
      </c>
      <c r="D44" s="5">
        <v>2438028</v>
      </c>
      <c r="E44" s="5">
        <v>2391737</v>
      </c>
      <c r="G44" s="175"/>
    </row>
    <row r="45" spans="2:7" ht="15.75" thickBot="1" x14ac:dyDescent="0.3">
      <c r="B45" s="47" t="s">
        <v>334</v>
      </c>
      <c r="C45" s="46"/>
      <c r="D45" s="91">
        <v>5403</v>
      </c>
      <c r="E45" s="91">
        <v>3571</v>
      </c>
    </row>
    <row r="47" spans="2:7" ht="15.75" thickBot="1" x14ac:dyDescent="0.3">
      <c r="B47" s="46" t="s">
        <v>3</v>
      </c>
      <c r="C47" s="46"/>
      <c r="D47" s="48">
        <f>SUM(D44:D45)</f>
        <v>2443431</v>
      </c>
      <c r="E47" s="48">
        <f>SUM(E44:E45)</f>
        <v>2395308</v>
      </c>
    </row>
    <row r="48" spans="2:7" x14ac:dyDescent="0.25">
      <c r="B48" s="179" t="s">
        <v>466</v>
      </c>
      <c r="G48" s="175"/>
    </row>
  </sheetData>
  <pageMargins left="0.7" right="0.7" top="0.75" bottom="0.75" header="0.3" footer="0.3"/>
  <pageSetup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2:G14"/>
  <sheetViews>
    <sheetView workbookViewId="0">
      <selection activeCell="B2" sqref="B2"/>
    </sheetView>
  </sheetViews>
  <sheetFormatPr defaultRowHeight="15" x14ac:dyDescent="0.25"/>
  <cols>
    <col min="1" max="1" width="9.140625" customWidth="1"/>
    <col min="2" max="2" width="66.5703125" customWidth="1"/>
    <col min="3" max="3" width="0.140625" customWidth="1"/>
    <col min="4" max="4" width="19.85546875" customWidth="1"/>
    <col min="5" max="5" width="12.28515625" customWidth="1"/>
  </cols>
  <sheetData>
    <row r="2" spans="2:7" ht="15.75" thickBot="1" x14ac:dyDescent="0.3">
      <c r="B2" s="117" t="s">
        <v>21</v>
      </c>
      <c r="C2" s="117"/>
      <c r="D2" s="117"/>
      <c r="E2" s="117"/>
    </row>
    <row r="3" spans="2:7" ht="24" customHeight="1" x14ac:dyDescent="0.25">
      <c r="B3" s="196" t="s">
        <v>668</v>
      </c>
      <c r="C3" s="193"/>
      <c r="D3" s="195"/>
      <c r="E3" s="195" t="s">
        <v>29</v>
      </c>
    </row>
    <row r="5" spans="2:7" x14ac:dyDescent="0.25">
      <c r="B5" s="1" t="s">
        <v>142</v>
      </c>
    </row>
    <row r="6" spans="2:7" x14ac:dyDescent="0.25">
      <c r="B6" s="1"/>
    </row>
    <row r="7" spans="2:7" x14ac:dyDescent="0.25">
      <c r="D7" s="97">
        <v>2025</v>
      </c>
      <c r="E7" s="97">
        <v>2024</v>
      </c>
      <c r="G7" s="175"/>
    </row>
    <row r="8" spans="2:7" x14ac:dyDescent="0.25">
      <c r="D8" s="21" t="s">
        <v>35</v>
      </c>
      <c r="E8" s="21" t="s">
        <v>35</v>
      </c>
    </row>
    <row r="9" spans="2:7" ht="75" x14ac:dyDescent="0.25">
      <c r="B9" s="13" t="s">
        <v>677</v>
      </c>
      <c r="D9" s="22">
        <v>38786</v>
      </c>
      <c r="E9" s="22">
        <v>43793</v>
      </c>
    </row>
    <row r="10" spans="2:7" ht="73.5" customHeight="1" x14ac:dyDescent="0.25">
      <c r="B10" s="12" t="s">
        <v>678</v>
      </c>
      <c r="D10" s="22">
        <v>44484</v>
      </c>
      <c r="E10" s="22">
        <v>41444</v>
      </c>
    </row>
    <row r="11" spans="2:7" ht="102" customHeight="1" thickBot="1" x14ac:dyDescent="0.3">
      <c r="B11" s="12" t="s">
        <v>679</v>
      </c>
      <c r="D11" s="22">
        <v>8908</v>
      </c>
      <c r="E11" s="22">
        <v>9941</v>
      </c>
    </row>
    <row r="12" spans="2:7" ht="30" x14ac:dyDescent="0.25">
      <c r="B12" s="139" t="s">
        <v>160</v>
      </c>
      <c r="C12" s="140"/>
      <c r="D12" s="141">
        <f>SUM(D9:D11)</f>
        <v>92178</v>
      </c>
      <c r="E12" s="141">
        <f>SUM(E9:E11)</f>
        <v>95178</v>
      </c>
    </row>
    <row r="13" spans="2:7" ht="15.75" thickBot="1" x14ac:dyDescent="0.3">
      <c r="B13" s="138" t="s">
        <v>36</v>
      </c>
      <c r="C13" s="47"/>
      <c r="D13" s="53">
        <v>-28707</v>
      </c>
      <c r="E13" s="53">
        <v>-27386</v>
      </c>
    </row>
    <row r="14" spans="2:7" ht="30.75" thickBot="1" x14ac:dyDescent="0.3">
      <c r="B14" s="138" t="s">
        <v>160</v>
      </c>
      <c r="C14" s="47"/>
      <c r="D14" s="55">
        <f>+D12+D13</f>
        <v>63471</v>
      </c>
      <c r="E14" s="55">
        <f>+E12+E13</f>
        <v>67792</v>
      </c>
    </row>
  </sheetData>
  <pageMargins left="0.7" right="0.7" top="0.75" bottom="0.75" header="0.3" footer="0.3"/>
  <pageSetup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2:F16"/>
  <sheetViews>
    <sheetView workbookViewId="0">
      <selection activeCell="B2" sqref="B2"/>
    </sheetView>
  </sheetViews>
  <sheetFormatPr defaultRowHeight="15" x14ac:dyDescent="0.25"/>
  <cols>
    <col min="2" max="2" width="53" customWidth="1"/>
    <col min="3" max="3" width="12.5703125" customWidth="1"/>
    <col min="4" max="5" width="11.5703125" bestFit="1" customWidth="1"/>
  </cols>
  <sheetData>
    <row r="2" spans="2:6" ht="15.75" thickBot="1" x14ac:dyDescent="0.3">
      <c r="B2" s="117" t="s">
        <v>21</v>
      </c>
      <c r="C2" s="117"/>
      <c r="D2" s="117"/>
      <c r="E2" s="117"/>
    </row>
    <row r="3" spans="2:6" ht="30" x14ac:dyDescent="0.25">
      <c r="B3" s="118" t="s">
        <v>668</v>
      </c>
      <c r="C3" s="193"/>
      <c r="D3" s="193"/>
      <c r="E3" s="195" t="s">
        <v>29</v>
      </c>
    </row>
    <row r="5" spans="2:6" x14ac:dyDescent="0.25">
      <c r="B5" s="1" t="s">
        <v>144</v>
      </c>
    </row>
    <row r="7" spans="2:6" x14ac:dyDescent="0.25">
      <c r="D7" s="97">
        <v>2024</v>
      </c>
      <c r="E7" s="97">
        <v>2024</v>
      </c>
    </row>
    <row r="8" spans="2:6" x14ac:dyDescent="0.25">
      <c r="D8" s="31" t="s">
        <v>35</v>
      </c>
      <c r="E8" s="31" t="s">
        <v>35</v>
      </c>
    </row>
    <row r="9" spans="2:6" x14ac:dyDescent="0.25">
      <c r="D9" s="31"/>
      <c r="E9" s="31"/>
    </row>
    <row r="10" spans="2:6" x14ac:dyDescent="0.25">
      <c r="B10" t="s">
        <v>37</v>
      </c>
      <c r="D10" s="26">
        <v>361414</v>
      </c>
      <c r="E10" s="26">
        <v>356938</v>
      </c>
      <c r="F10" s="20"/>
    </row>
    <row r="11" spans="2:6" x14ac:dyDescent="0.25">
      <c r="B11" s="2" t="s">
        <v>39</v>
      </c>
      <c r="D11" s="26">
        <v>124075</v>
      </c>
      <c r="E11" s="26">
        <v>118579</v>
      </c>
      <c r="F11" s="20"/>
    </row>
    <row r="12" spans="2:6" x14ac:dyDescent="0.25">
      <c r="B12" t="s">
        <v>38</v>
      </c>
      <c r="D12" s="26">
        <v>16555</v>
      </c>
      <c r="E12" s="26">
        <v>15469</v>
      </c>
      <c r="F12" s="20"/>
    </row>
    <row r="13" spans="2:6" x14ac:dyDescent="0.25">
      <c r="B13" s="2" t="s">
        <v>40</v>
      </c>
      <c r="D13" s="26">
        <v>49</v>
      </c>
      <c r="E13" s="26">
        <v>459</v>
      </c>
      <c r="F13" s="20"/>
    </row>
    <row r="14" spans="2:6" x14ac:dyDescent="0.25">
      <c r="B14" t="s">
        <v>31</v>
      </c>
      <c r="D14" s="68">
        <v>431</v>
      </c>
      <c r="E14" s="68">
        <v>666</v>
      </c>
      <c r="F14" s="20"/>
    </row>
    <row r="15" spans="2:6" ht="15.75" thickBot="1" x14ac:dyDescent="0.3">
      <c r="B15" s="52" t="s">
        <v>34</v>
      </c>
      <c r="C15" s="47"/>
      <c r="D15" s="111">
        <v>160</v>
      </c>
      <c r="E15" s="111">
        <v>3216</v>
      </c>
      <c r="F15" s="20"/>
    </row>
    <row r="16" spans="2:6" ht="22.5" customHeight="1" thickBot="1" x14ac:dyDescent="0.3">
      <c r="B16" s="54" t="s">
        <v>160</v>
      </c>
      <c r="C16" s="46"/>
      <c r="D16" s="61">
        <f>SUM(D10:D15)</f>
        <v>502684</v>
      </c>
      <c r="E16" s="61">
        <f>SUM(E10:E15)</f>
        <v>495327</v>
      </c>
      <c r="F16" s="20"/>
    </row>
  </sheetData>
  <pageMargins left="0.7" right="0.7" top="0.75" bottom="0.75" header="0.3" footer="0.3"/>
  <pageSetup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F69C0-D638-4C8D-BC3D-2B49575161E1}">
  <sheetPr>
    <tabColor rgb="FF92D050"/>
    <pageSetUpPr fitToPage="1"/>
  </sheetPr>
  <dimension ref="B2:F48"/>
  <sheetViews>
    <sheetView topLeftCell="A2" workbookViewId="0">
      <selection activeCell="B2" sqref="B2"/>
    </sheetView>
  </sheetViews>
  <sheetFormatPr defaultRowHeight="15" x14ac:dyDescent="0.25"/>
  <cols>
    <col min="2" max="2" width="57" customWidth="1"/>
    <col min="3" max="3" width="11.5703125" bestFit="1" customWidth="1"/>
    <col min="4" max="5" width="10.7109375" bestFit="1" customWidth="1"/>
    <col min="6" max="6" width="11.5703125" bestFit="1" customWidth="1"/>
  </cols>
  <sheetData>
    <row r="2" spans="2:6" ht="15.75" thickBot="1" x14ac:dyDescent="0.3">
      <c r="B2" s="117" t="s">
        <v>21</v>
      </c>
      <c r="C2" s="117"/>
      <c r="D2" s="117"/>
      <c r="E2" s="117"/>
      <c r="F2" s="117"/>
    </row>
    <row r="3" spans="2:6" ht="30" x14ac:dyDescent="0.25">
      <c r="B3" s="118" t="s">
        <v>668</v>
      </c>
      <c r="C3" s="193"/>
      <c r="D3" s="133"/>
      <c r="E3" s="194"/>
      <c r="F3" s="195" t="s">
        <v>29</v>
      </c>
    </row>
    <row r="5" spans="2:6" x14ac:dyDescent="0.25">
      <c r="B5" s="1" t="s">
        <v>307</v>
      </c>
    </row>
    <row r="6" spans="2:6" ht="30" x14ac:dyDescent="0.25">
      <c r="C6" s="75" t="s">
        <v>516</v>
      </c>
      <c r="D6" s="21" t="s">
        <v>681</v>
      </c>
      <c r="E6" s="183" t="s">
        <v>682</v>
      </c>
      <c r="F6" s="75" t="s">
        <v>680</v>
      </c>
    </row>
    <row r="7" spans="2:6" x14ac:dyDescent="0.25">
      <c r="C7" s="31" t="s">
        <v>35</v>
      </c>
      <c r="D7" s="31" t="s">
        <v>35</v>
      </c>
      <c r="E7" s="31" t="s">
        <v>35</v>
      </c>
      <c r="F7" s="31" t="s">
        <v>35</v>
      </c>
    </row>
    <row r="8" spans="2:6" x14ac:dyDescent="0.25">
      <c r="C8" s="31"/>
      <c r="D8" s="31"/>
      <c r="E8" s="31"/>
      <c r="F8" s="31"/>
    </row>
    <row r="9" spans="2:6" x14ac:dyDescent="0.25">
      <c r="B9" s="1" t="s">
        <v>515</v>
      </c>
      <c r="C9" s="31"/>
      <c r="D9" s="31"/>
      <c r="E9" s="31"/>
      <c r="F9" s="31"/>
    </row>
    <row r="10" spans="2:6" x14ac:dyDescent="0.25">
      <c r="B10" t="s">
        <v>231</v>
      </c>
      <c r="C10" s="5">
        <v>28921</v>
      </c>
      <c r="D10" s="5">
        <v>58678</v>
      </c>
      <c r="E10" s="76">
        <v>-49067</v>
      </c>
      <c r="F10" s="5">
        <f>+C10+D10+E10</f>
        <v>38532</v>
      </c>
    </row>
    <row r="11" spans="2:6" x14ac:dyDescent="0.25">
      <c r="B11" t="s">
        <v>232</v>
      </c>
      <c r="C11" s="5"/>
      <c r="D11" s="5"/>
      <c r="E11" s="76"/>
      <c r="F11" s="5"/>
    </row>
    <row r="12" spans="2:6" x14ac:dyDescent="0.25">
      <c r="B12" s="45" t="s">
        <v>699</v>
      </c>
      <c r="C12" s="5">
        <v>0</v>
      </c>
      <c r="D12" s="5">
        <v>42</v>
      </c>
      <c r="E12" s="76">
        <v>-22</v>
      </c>
      <c r="F12" s="5">
        <f t="shared" ref="F12:F39" si="0">+C12+D12+E12</f>
        <v>20</v>
      </c>
    </row>
    <row r="13" spans="2:6" x14ac:dyDescent="0.25">
      <c r="B13" t="s">
        <v>517</v>
      </c>
      <c r="C13" s="5">
        <v>24555</v>
      </c>
      <c r="D13" s="198">
        <v>0</v>
      </c>
      <c r="E13" s="76">
        <v>-4441</v>
      </c>
      <c r="F13" s="198">
        <f>+C13+D13+E13</f>
        <v>20114</v>
      </c>
    </row>
    <row r="14" spans="2:6" x14ac:dyDescent="0.25">
      <c r="B14" s="2" t="s">
        <v>376</v>
      </c>
      <c r="C14" s="5">
        <v>2447</v>
      </c>
      <c r="D14" s="5">
        <v>0</v>
      </c>
      <c r="E14" s="76">
        <v>-2269</v>
      </c>
      <c r="F14" s="5">
        <f t="shared" si="0"/>
        <v>178</v>
      </c>
    </row>
    <row r="15" spans="2:6" x14ac:dyDescent="0.25">
      <c r="B15" s="2" t="s">
        <v>377</v>
      </c>
      <c r="C15" s="5">
        <v>27268</v>
      </c>
      <c r="D15" s="5">
        <v>8360</v>
      </c>
      <c r="E15" s="76">
        <v>-13637</v>
      </c>
      <c r="F15" s="5">
        <f t="shared" si="0"/>
        <v>21991</v>
      </c>
    </row>
    <row r="16" spans="2:6" x14ac:dyDescent="0.25">
      <c r="B16" t="s">
        <v>234</v>
      </c>
      <c r="C16" s="5">
        <v>29841</v>
      </c>
      <c r="D16" s="5">
        <v>30095</v>
      </c>
      <c r="E16" s="76">
        <v>-30051</v>
      </c>
      <c r="F16" s="5">
        <f>+C16+D16+E16</f>
        <v>29885</v>
      </c>
    </row>
    <row r="17" spans="2:6" x14ac:dyDescent="0.25">
      <c r="B17" t="s">
        <v>701</v>
      </c>
      <c r="C17" s="5">
        <v>0</v>
      </c>
      <c r="D17" s="5">
        <v>24353</v>
      </c>
      <c r="E17" s="76">
        <v>-18300</v>
      </c>
      <c r="F17" s="5">
        <f>+C17+D17+E17</f>
        <v>6053</v>
      </c>
    </row>
    <row r="18" spans="2:6" x14ac:dyDescent="0.25">
      <c r="B18" t="s">
        <v>518</v>
      </c>
      <c r="C18" s="5">
        <v>2046</v>
      </c>
      <c r="D18" s="198">
        <v>971</v>
      </c>
      <c r="E18" s="76">
        <v>-1796</v>
      </c>
      <c r="F18" s="198">
        <f t="shared" si="0"/>
        <v>1221</v>
      </c>
    </row>
    <row r="19" spans="2:6" x14ac:dyDescent="0.25">
      <c r="B19" t="s">
        <v>235</v>
      </c>
      <c r="C19" s="5">
        <v>19346</v>
      </c>
      <c r="D19" s="5">
        <v>22277</v>
      </c>
      <c r="E19" s="76">
        <v>-25031</v>
      </c>
      <c r="F19" s="5">
        <f t="shared" si="0"/>
        <v>16592</v>
      </c>
    </row>
    <row r="20" spans="2:6" x14ac:dyDescent="0.25">
      <c r="B20" t="s">
        <v>236</v>
      </c>
      <c r="C20" s="5">
        <v>9007</v>
      </c>
      <c r="D20" s="5">
        <v>33548</v>
      </c>
      <c r="E20" s="76">
        <v>-28190</v>
      </c>
      <c r="F20" s="5">
        <f t="shared" si="0"/>
        <v>14365</v>
      </c>
    </row>
    <row r="21" spans="2:6" x14ac:dyDescent="0.25">
      <c r="B21" t="s">
        <v>239</v>
      </c>
      <c r="C21" s="5">
        <v>8416</v>
      </c>
      <c r="D21" s="5">
        <v>0</v>
      </c>
      <c r="E21" s="76">
        <v>-8008</v>
      </c>
      <c r="F21" s="5">
        <f t="shared" si="0"/>
        <v>408</v>
      </c>
    </row>
    <row r="22" spans="2:6" x14ac:dyDescent="0.25">
      <c r="B22" t="s">
        <v>241</v>
      </c>
      <c r="C22" s="5">
        <v>4660</v>
      </c>
      <c r="D22" s="5">
        <v>4527</v>
      </c>
      <c r="E22" s="76">
        <v>-4660</v>
      </c>
      <c r="F22" s="5">
        <f t="shared" si="0"/>
        <v>4527</v>
      </c>
    </row>
    <row r="23" spans="2:6" x14ac:dyDescent="0.25">
      <c r="B23" t="s">
        <v>242</v>
      </c>
      <c r="C23" s="5">
        <v>90</v>
      </c>
      <c r="D23" s="198">
        <v>0</v>
      </c>
      <c r="E23" s="76">
        <v>-90</v>
      </c>
      <c r="F23" s="5">
        <f t="shared" si="0"/>
        <v>0</v>
      </c>
    </row>
    <row r="24" spans="2:6" x14ac:dyDescent="0.25">
      <c r="B24" s="2" t="s">
        <v>378</v>
      </c>
      <c r="C24" s="5">
        <v>492</v>
      </c>
      <c r="D24" s="5">
        <v>305</v>
      </c>
      <c r="E24" s="198">
        <v>0</v>
      </c>
      <c r="F24" s="5">
        <f t="shared" si="0"/>
        <v>797</v>
      </c>
    </row>
    <row r="25" spans="2:6" x14ac:dyDescent="0.25">
      <c r="B25" t="s">
        <v>243</v>
      </c>
      <c r="C25" s="5">
        <v>55</v>
      </c>
      <c r="D25" s="5">
        <v>51</v>
      </c>
      <c r="E25" s="76">
        <v>-68</v>
      </c>
      <c r="F25" s="5">
        <f t="shared" si="0"/>
        <v>38</v>
      </c>
    </row>
    <row r="26" spans="2:6" x14ac:dyDescent="0.25">
      <c r="B26" t="s">
        <v>244</v>
      </c>
      <c r="C26" s="5">
        <v>3556</v>
      </c>
      <c r="D26" s="5">
        <v>411</v>
      </c>
      <c r="E26" s="76">
        <v>-1041</v>
      </c>
      <c r="F26" s="5">
        <f t="shared" si="0"/>
        <v>2926</v>
      </c>
    </row>
    <row r="27" spans="2:6" x14ac:dyDescent="0.25">
      <c r="B27" s="2" t="s">
        <v>379</v>
      </c>
      <c r="C27" s="5">
        <v>77</v>
      </c>
      <c r="D27" s="198">
        <v>0</v>
      </c>
      <c r="E27" s="76">
        <v>-77</v>
      </c>
      <c r="F27" s="5">
        <f t="shared" si="0"/>
        <v>0</v>
      </c>
    </row>
    <row r="28" spans="2:6" x14ac:dyDescent="0.25">
      <c r="B28" t="s">
        <v>240</v>
      </c>
      <c r="C28" s="5">
        <v>5651</v>
      </c>
      <c r="D28" s="5">
        <v>8971</v>
      </c>
      <c r="E28" s="76">
        <v>-12346</v>
      </c>
      <c r="F28" s="5">
        <f t="shared" si="0"/>
        <v>2276</v>
      </c>
    </row>
    <row r="29" spans="2:6" x14ac:dyDescent="0.25">
      <c r="B29" t="s">
        <v>700</v>
      </c>
      <c r="C29" s="5">
        <v>0</v>
      </c>
      <c r="D29" s="5">
        <v>2462</v>
      </c>
      <c r="E29" s="76">
        <v>-2165</v>
      </c>
      <c r="F29" s="5">
        <f t="shared" si="0"/>
        <v>297</v>
      </c>
    </row>
    <row r="30" spans="2:6" x14ac:dyDescent="0.25">
      <c r="B30" t="s">
        <v>237</v>
      </c>
      <c r="C30" s="5">
        <v>2921</v>
      </c>
      <c r="D30" s="5">
        <v>340</v>
      </c>
      <c r="E30" s="76">
        <v>-564</v>
      </c>
      <c r="F30" s="5">
        <f t="shared" si="0"/>
        <v>2697</v>
      </c>
    </row>
    <row r="31" spans="2:6" ht="15.75" thickBot="1" x14ac:dyDescent="0.3">
      <c r="B31" s="47" t="s">
        <v>31</v>
      </c>
      <c r="C31" s="91">
        <v>369</v>
      </c>
      <c r="D31" s="91">
        <v>14</v>
      </c>
      <c r="E31" s="91">
        <v>-369</v>
      </c>
      <c r="F31" s="91">
        <f t="shared" si="0"/>
        <v>14</v>
      </c>
    </row>
    <row r="32" spans="2:6" ht="25.5" customHeight="1" thickBot="1" x14ac:dyDescent="0.3">
      <c r="B32" s="95"/>
      <c r="C32" s="199">
        <f>SUM(C10:C31)</f>
        <v>169718</v>
      </c>
      <c r="D32" s="199">
        <f>SUM(D10:D31)</f>
        <v>195405</v>
      </c>
      <c r="E32" s="199">
        <f>SUM(E10:E31)</f>
        <v>-202192</v>
      </c>
      <c r="F32" s="199">
        <f>SUM(F10:F31)</f>
        <v>162931</v>
      </c>
    </row>
    <row r="33" spans="2:6" x14ac:dyDescent="0.25">
      <c r="C33" s="5"/>
      <c r="D33" s="5"/>
      <c r="E33" s="5"/>
      <c r="F33" s="5">
        <f t="shared" si="0"/>
        <v>0</v>
      </c>
    </row>
    <row r="34" spans="2:6" x14ac:dyDescent="0.25">
      <c r="B34" s="1" t="s">
        <v>519</v>
      </c>
      <c r="C34" s="5"/>
      <c r="D34" s="5"/>
      <c r="E34" s="5"/>
      <c r="F34" s="5"/>
    </row>
    <row r="35" spans="2:6" ht="15.75" thickBot="1" x14ac:dyDescent="0.3">
      <c r="B35" s="47" t="s">
        <v>238</v>
      </c>
      <c r="C35" s="91">
        <v>7568</v>
      </c>
      <c r="D35" s="91">
        <v>0</v>
      </c>
      <c r="E35" s="91">
        <v>-3781</v>
      </c>
      <c r="F35" s="91">
        <f>+C35+D35+E35</f>
        <v>3787</v>
      </c>
    </row>
    <row r="36" spans="2:6" x14ac:dyDescent="0.25">
      <c r="C36" s="5"/>
      <c r="D36" s="5"/>
      <c r="E36" s="142"/>
      <c r="F36" s="5"/>
    </row>
    <row r="37" spans="2:6" x14ac:dyDescent="0.25">
      <c r="B37" s="1" t="s">
        <v>520</v>
      </c>
      <c r="C37" s="5"/>
      <c r="D37" s="198"/>
      <c r="E37" s="76"/>
      <c r="F37" s="5"/>
    </row>
    <row r="38" spans="2:6" x14ac:dyDescent="0.25">
      <c r="B38" t="s">
        <v>6</v>
      </c>
      <c r="C38" s="5">
        <v>7054</v>
      </c>
      <c r="D38" s="5">
        <v>3365</v>
      </c>
      <c r="E38" s="5">
        <v>-5706</v>
      </c>
      <c r="F38" s="5">
        <f t="shared" si="0"/>
        <v>4713</v>
      </c>
    </row>
    <row r="39" spans="2:6" x14ac:dyDescent="0.25">
      <c r="B39" t="s">
        <v>521</v>
      </c>
      <c r="C39" s="5">
        <v>3002</v>
      </c>
      <c r="D39" s="5">
        <v>632</v>
      </c>
      <c r="E39" s="5">
        <v>-152</v>
      </c>
      <c r="F39" s="5">
        <f t="shared" si="0"/>
        <v>3482</v>
      </c>
    </row>
    <row r="40" spans="2:6" x14ac:dyDescent="0.25">
      <c r="B40" t="s">
        <v>380</v>
      </c>
      <c r="C40" s="5">
        <v>8370</v>
      </c>
      <c r="D40" s="5">
        <v>8286</v>
      </c>
      <c r="E40" s="5">
        <v>-421</v>
      </c>
      <c r="F40" s="5">
        <f>+C40+D40+E40</f>
        <v>16235</v>
      </c>
    </row>
    <row r="41" spans="2:6" ht="15.75" thickBot="1" x14ac:dyDescent="0.3">
      <c r="B41" s="47" t="s">
        <v>233</v>
      </c>
      <c r="C41" s="91">
        <v>4800</v>
      </c>
      <c r="D41" s="91">
        <v>0</v>
      </c>
      <c r="E41" s="91">
        <v>-4800</v>
      </c>
      <c r="F41" s="91">
        <f>+C41+D41+E41</f>
        <v>0</v>
      </c>
    </row>
    <row r="42" spans="2:6" ht="27" customHeight="1" thickBot="1" x14ac:dyDescent="0.3">
      <c r="B42" s="47"/>
      <c r="C42" s="200">
        <f>SUM(C38:C41)</f>
        <v>23226</v>
      </c>
      <c r="D42" s="200">
        <f>SUM(D38:D41)</f>
        <v>12283</v>
      </c>
      <c r="E42" s="197">
        <f>SUM(E38:E41)</f>
        <v>-11079</v>
      </c>
      <c r="F42" s="200">
        <f>SUM(F38:F41)</f>
        <v>24430</v>
      </c>
    </row>
    <row r="43" spans="2:6" ht="28.5" customHeight="1" thickBot="1" x14ac:dyDescent="0.3">
      <c r="B43" s="46"/>
      <c r="C43" s="48">
        <f>C32+C35+C42</f>
        <v>200512</v>
      </c>
      <c r="D43" s="48">
        <f>D32+D35+D42</f>
        <v>207688</v>
      </c>
      <c r="E43" s="48">
        <f>E32+E35+E42</f>
        <v>-217052</v>
      </c>
      <c r="F43" s="48">
        <f>F32+F35+F42</f>
        <v>191148</v>
      </c>
    </row>
    <row r="44" spans="2:6" x14ac:dyDescent="0.25">
      <c r="C44" s="5"/>
      <c r="D44" s="5"/>
      <c r="E44" s="5"/>
      <c r="F44" s="5"/>
    </row>
    <row r="45" spans="2:6" x14ac:dyDescent="0.25">
      <c r="C45" s="5"/>
      <c r="D45" s="5"/>
      <c r="E45" s="5"/>
      <c r="F45" s="5"/>
    </row>
    <row r="46" spans="2:6" x14ac:dyDescent="0.25">
      <c r="C46" s="5"/>
      <c r="D46" s="5"/>
      <c r="E46" s="5"/>
      <c r="F46" s="5"/>
    </row>
    <row r="47" spans="2:6" x14ac:dyDescent="0.25">
      <c r="C47" s="5"/>
      <c r="D47" s="5"/>
      <c r="E47" s="5"/>
      <c r="F47" s="5"/>
    </row>
    <row r="48" spans="2:6" x14ac:dyDescent="0.25">
      <c r="C48" s="5"/>
      <c r="D48" s="5"/>
      <c r="E48" s="5"/>
      <c r="F48" s="5"/>
    </row>
  </sheetData>
  <pageMargins left="0.7" right="0.7" top="0.75" bottom="0.75" header="0.3" footer="0.3"/>
  <pageSetup scale="8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2:K17"/>
  <sheetViews>
    <sheetView topLeftCell="A2" workbookViewId="0">
      <selection activeCell="B2" sqref="B2"/>
    </sheetView>
  </sheetViews>
  <sheetFormatPr defaultRowHeight="15" x14ac:dyDescent="0.25"/>
  <cols>
    <col min="2" max="2" width="38.7109375" customWidth="1"/>
    <col min="3" max="3" width="11.140625" customWidth="1"/>
    <col min="4" max="4" width="10" customWidth="1"/>
    <col min="5" max="5" width="9.140625" bestFit="1" customWidth="1"/>
    <col min="6" max="7" width="12.7109375" customWidth="1"/>
    <col min="8" max="8" width="9.5703125" customWidth="1"/>
    <col min="9" max="9" width="8.5703125" customWidth="1"/>
  </cols>
  <sheetData>
    <row r="2" spans="2:11" ht="15.75" thickBot="1" x14ac:dyDescent="0.3">
      <c r="B2" s="117" t="s">
        <v>21</v>
      </c>
      <c r="C2" s="117"/>
      <c r="D2" s="117"/>
      <c r="E2" s="117"/>
      <c r="F2" s="117"/>
      <c r="G2" s="117"/>
      <c r="H2" s="117"/>
      <c r="I2" s="117"/>
      <c r="J2" s="123"/>
    </row>
    <row r="3" spans="2:11" ht="25.5" customHeight="1" x14ac:dyDescent="0.25">
      <c r="B3" s="118" t="s">
        <v>668</v>
      </c>
      <c r="C3" s="133"/>
      <c r="D3" s="193"/>
      <c r="E3" s="193"/>
      <c r="F3" s="133"/>
      <c r="G3" s="133"/>
      <c r="H3" s="194"/>
      <c r="I3" s="195" t="s">
        <v>29</v>
      </c>
      <c r="J3" s="123"/>
    </row>
    <row r="5" spans="2:11" x14ac:dyDescent="0.25">
      <c r="B5" s="1" t="s">
        <v>381</v>
      </c>
    </row>
    <row r="7" spans="2:11" ht="72.75" customHeight="1" x14ac:dyDescent="0.25">
      <c r="B7" s="178" t="s">
        <v>427</v>
      </c>
      <c r="C7" s="31" t="s">
        <v>522</v>
      </c>
      <c r="D7" s="31" t="s">
        <v>683</v>
      </c>
      <c r="E7" s="31" t="s">
        <v>424</v>
      </c>
      <c r="F7" s="31" t="s">
        <v>523</v>
      </c>
      <c r="G7" s="260" t="s">
        <v>702</v>
      </c>
      <c r="H7" s="31" t="s">
        <v>703</v>
      </c>
      <c r="I7" s="31" t="s">
        <v>425</v>
      </c>
      <c r="K7" s="177"/>
    </row>
    <row r="8" spans="2:11" x14ac:dyDescent="0.25">
      <c r="B8" s="38"/>
      <c r="C8" s="31" t="s">
        <v>35</v>
      </c>
      <c r="D8" s="31" t="s">
        <v>35</v>
      </c>
      <c r="E8" s="31" t="s">
        <v>35</v>
      </c>
      <c r="F8" s="31" t="s">
        <v>35</v>
      </c>
      <c r="G8" s="260"/>
      <c r="H8" s="31" t="s">
        <v>35</v>
      </c>
      <c r="I8" s="37"/>
    </row>
    <row r="9" spans="2:11" x14ac:dyDescent="0.25">
      <c r="B9" s="38"/>
      <c r="C9" s="31"/>
      <c r="D9" s="31"/>
      <c r="E9" s="31"/>
      <c r="F9" s="31"/>
      <c r="G9" s="260"/>
      <c r="H9" s="31"/>
      <c r="I9" s="37"/>
    </row>
    <row r="10" spans="2:11" x14ac:dyDescent="0.25">
      <c r="B10" s="2" t="s">
        <v>41</v>
      </c>
      <c r="C10" s="24">
        <v>32843</v>
      </c>
      <c r="D10" s="24" t="s">
        <v>11</v>
      </c>
      <c r="E10" s="24" t="s">
        <v>11</v>
      </c>
      <c r="F10" s="24">
        <v>-646</v>
      </c>
      <c r="G10" s="24">
        <v>-4002</v>
      </c>
      <c r="H10" s="24">
        <f>SUM(C10:G10)</f>
        <v>28195</v>
      </c>
      <c r="I10" s="24">
        <v>8</v>
      </c>
    </row>
    <row r="11" spans="2:11" x14ac:dyDescent="0.25">
      <c r="B11" s="2" t="s">
        <v>42</v>
      </c>
      <c r="C11" s="24">
        <v>4520</v>
      </c>
      <c r="D11" s="24" t="s">
        <v>11</v>
      </c>
      <c r="E11" s="24">
        <v>747</v>
      </c>
      <c r="F11" s="24">
        <v>-860</v>
      </c>
      <c r="G11" s="24">
        <v>-72</v>
      </c>
      <c r="H11" s="24">
        <f t="shared" ref="H11:H16" si="0">SUM(C11:G11)</f>
        <v>4335</v>
      </c>
      <c r="I11" s="24">
        <v>31</v>
      </c>
    </row>
    <row r="12" spans="2:11" x14ac:dyDescent="0.25">
      <c r="B12" s="2" t="s">
        <v>426</v>
      </c>
      <c r="C12" s="24">
        <v>23376</v>
      </c>
      <c r="D12" s="24" t="s">
        <v>11</v>
      </c>
      <c r="E12" s="24">
        <v>592</v>
      </c>
      <c r="F12" s="24">
        <v>-621</v>
      </c>
      <c r="G12" s="24">
        <v>1387</v>
      </c>
      <c r="H12" s="24">
        <f t="shared" si="0"/>
        <v>24734</v>
      </c>
      <c r="I12" s="24">
        <v>80</v>
      </c>
      <c r="K12" s="175"/>
    </row>
    <row r="13" spans="2:11" x14ac:dyDescent="0.25">
      <c r="B13" s="2" t="s">
        <v>323</v>
      </c>
      <c r="C13" s="24">
        <v>3068</v>
      </c>
      <c r="D13" s="24">
        <v>1200</v>
      </c>
      <c r="E13" s="24">
        <v>79</v>
      </c>
      <c r="F13" s="24">
        <v>-37</v>
      </c>
      <c r="G13" s="24">
        <v>-407</v>
      </c>
      <c r="H13" s="24">
        <f t="shared" si="0"/>
        <v>3903</v>
      </c>
      <c r="I13" s="24">
        <v>31</v>
      </c>
    </row>
    <row r="14" spans="2:11" x14ac:dyDescent="0.25">
      <c r="B14" s="2" t="s">
        <v>43</v>
      </c>
      <c r="C14" s="24">
        <v>1957</v>
      </c>
      <c r="D14" s="24" t="s">
        <v>11</v>
      </c>
      <c r="E14" s="24"/>
      <c r="F14" s="24" t="s">
        <v>11</v>
      </c>
      <c r="G14" s="24">
        <v>-44</v>
      </c>
      <c r="H14" s="24">
        <f t="shared" si="0"/>
        <v>1913</v>
      </c>
      <c r="I14" s="24">
        <v>28</v>
      </c>
    </row>
    <row r="15" spans="2:11" x14ac:dyDescent="0.25">
      <c r="B15" s="2" t="s">
        <v>325</v>
      </c>
      <c r="C15" s="24">
        <v>1831</v>
      </c>
      <c r="D15" s="24" t="s">
        <v>11</v>
      </c>
      <c r="E15" s="24" t="s">
        <v>11</v>
      </c>
      <c r="F15" s="24">
        <v>-10</v>
      </c>
      <c r="G15" s="24">
        <v>-39</v>
      </c>
      <c r="H15" s="24">
        <f t="shared" si="0"/>
        <v>1782</v>
      </c>
      <c r="I15" s="24">
        <v>12</v>
      </c>
    </row>
    <row r="16" spans="2:11" ht="15.75" thickBot="1" x14ac:dyDescent="0.3">
      <c r="B16" s="47" t="s">
        <v>326</v>
      </c>
      <c r="C16" s="104">
        <v>23928</v>
      </c>
      <c r="D16" s="90">
        <v>94</v>
      </c>
      <c r="E16" s="105">
        <v>1762</v>
      </c>
      <c r="F16" s="105">
        <v>-987</v>
      </c>
      <c r="G16" s="105">
        <v>-112</v>
      </c>
      <c r="H16" s="90">
        <f t="shared" si="0"/>
        <v>24685</v>
      </c>
      <c r="I16" s="106">
        <v>43</v>
      </c>
    </row>
    <row r="17" spans="2:9" ht="30.75" thickBot="1" x14ac:dyDescent="0.3">
      <c r="B17" s="49" t="s">
        <v>159</v>
      </c>
      <c r="C17" s="78">
        <f>SUM(C10:C16)</f>
        <v>91523</v>
      </c>
      <c r="D17" s="107">
        <f t="shared" ref="D17:I17" si="1">SUM(D10:D16)</f>
        <v>1294</v>
      </c>
      <c r="E17" s="78">
        <f>SUM(E10:E16)</f>
        <v>3180</v>
      </c>
      <c r="F17" s="78">
        <f t="shared" si="1"/>
        <v>-3161</v>
      </c>
      <c r="G17" s="78">
        <f t="shared" si="1"/>
        <v>-3289</v>
      </c>
      <c r="H17" s="78">
        <f t="shared" si="1"/>
        <v>89547</v>
      </c>
      <c r="I17" s="78">
        <f t="shared" si="1"/>
        <v>233</v>
      </c>
    </row>
  </sheetData>
  <pageMargins left="0.7" right="0.7" top="0.75" bottom="0.75" header="0.3" footer="0.3"/>
  <pageSetup scale="7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58529-06F1-43F8-9A1D-F538F84EAAAB}">
  <sheetPr>
    <tabColor rgb="FF92D050"/>
    <pageSetUpPr fitToPage="1"/>
  </sheetPr>
  <dimension ref="B2:K25"/>
  <sheetViews>
    <sheetView topLeftCell="A2" workbookViewId="0">
      <selection activeCell="B2" sqref="B2"/>
    </sheetView>
  </sheetViews>
  <sheetFormatPr defaultRowHeight="15" x14ac:dyDescent="0.25"/>
  <cols>
    <col min="2" max="2" width="43.5703125" customWidth="1"/>
    <col min="3" max="4" width="11.5703125" customWidth="1"/>
    <col min="5" max="5" width="12.42578125" customWidth="1"/>
    <col min="6" max="6" width="13" customWidth="1"/>
    <col min="7" max="7" width="13.7109375" customWidth="1"/>
    <col min="8" max="8" width="11.5703125" bestFit="1" customWidth="1"/>
  </cols>
  <sheetData>
    <row r="2" spans="2:11" ht="15.75" thickBot="1" x14ac:dyDescent="0.3">
      <c r="B2" s="117" t="s">
        <v>21</v>
      </c>
      <c r="C2" s="117"/>
      <c r="D2" s="117"/>
      <c r="E2" s="117"/>
      <c r="F2" s="117"/>
      <c r="G2" s="117"/>
      <c r="H2" s="117"/>
    </row>
    <row r="3" spans="2:11" ht="23.25" customHeight="1" x14ac:dyDescent="0.25">
      <c r="B3" s="118" t="s">
        <v>668</v>
      </c>
      <c r="C3" s="193"/>
      <c r="D3" s="193"/>
      <c r="E3" s="193"/>
      <c r="F3" s="193"/>
      <c r="G3" s="194"/>
      <c r="H3" s="195" t="s">
        <v>29</v>
      </c>
    </row>
    <row r="5" spans="2:11" x14ac:dyDescent="0.25">
      <c r="B5" s="1" t="s">
        <v>382</v>
      </c>
    </row>
    <row r="7" spans="2:11" x14ac:dyDescent="0.25">
      <c r="B7" s="1" t="s">
        <v>525</v>
      </c>
    </row>
    <row r="8" spans="2:11" x14ac:dyDescent="0.25">
      <c r="B8" s="1"/>
    </row>
    <row r="9" spans="2:11" ht="60" x14ac:dyDescent="0.25">
      <c r="B9" s="178" t="s">
        <v>427</v>
      </c>
      <c r="C9" s="31" t="s">
        <v>528</v>
      </c>
      <c r="D9" s="31" t="s">
        <v>526</v>
      </c>
      <c r="E9" s="31" t="s">
        <v>524</v>
      </c>
      <c r="F9" s="31" t="s">
        <v>523</v>
      </c>
      <c r="G9" s="31" t="s">
        <v>527</v>
      </c>
      <c r="H9" s="31" t="s">
        <v>684</v>
      </c>
      <c r="J9" s="260" t="s">
        <v>524</v>
      </c>
      <c r="K9" s="260" t="s">
        <v>523</v>
      </c>
    </row>
    <row r="10" spans="2:11" x14ac:dyDescent="0.25">
      <c r="C10" s="31" t="s">
        <v>35</v>
      </c>
      <c r="D10" s="31" t="s">
        <v>35</v>
      </c>
      <c r="E10" s="31" t="s">
        <v>35</v>
      </c>
      <c r="F10" s="31" t="s">
        <v>35</v>
      </c>
      <c r="G10" s="31" t="s">
        <v>35</v>
      </c>
      <c r="H10" s="31" t="s">
        <v>35</v>
      </c>
    </row>
    <row r="11" spans="2:11" x14ac:dyDescent="0.25">
      <c r="C11" s="31"/>
      <c r="D11" s="31"/>
      <c r="E11" s="31"/>
      <c r="F11" s="31"/>
      <c r="G11" s="31"/>
      <c r="H11" s="31"/>
    </row>
    <row r="12" spans="2:11" x14ac:dyDescent="0.25">
      <c r="B12" s="2" t="s">
        <v>383</v>
      </c>
      <c r="C12" s="145">
        <v>132006</v>
      </c>
      <c r="D12" s="145">
        <v>4334</v>
      </c>
      <c r="E12" s="145">
        <v>212</v>
      </c>
      <c r="F12" s="68" t="s">
        <v>11</v>
      </c>
      <c r="G12" s="28">
        <v>-4020</v>
      </c>
      <c r="H12" s="28">
        <f>SUM(C12:G12)</f>
        <v>132532</v>
      </c>
    </row>
    <row r="13" spans="2:11" ht="17.25" customHeight="1" thickBot="1" x14ac:dyDescent="0.3">
      <c r="B13" s="52" t="s">
        <v>384</v>
      </c>
      <c r="C13" s="146">
        <v>1132</v>
      </c>
      <c r="D13" s="146">
        <v>36</v>
      </c>
      <c r="E13" s="146">
        <v>-10</v>
      </c>
      <c r="F13" s="90">
        <v>-11</v>
      </c>
      <c r="G13" s="111">
        <v>-11</v>
      </c>
      <c r="H13" s="111">
        <f>SUM(C13:G13)</f>
        <v>1136</v>
      </c>
    </row>
    <row r="14" spans="2:11" ht="30.75" thickBot="1" x14ac:dyDescent="0.3">
      <c r="B14" s="54" t="s">
        <v>160</v>
      </c>
      <c r="C14" s="143">
        <f t="shared" ref="C14:H14" si="0">SUM(C12:C13)</f>
        <v>133138</v>
      </c>
      <c r="D14" s="143">
        <f t="shared" si="0"/>
        <v>4370</v>
      </c>
      <c r="E14" s="143">
        <f t="shared" si="0"/>
        <v>202</v>
      </c>
      <c r="F14" s="143">
        <f t="shared" si="0"/>
        <v>-11</v>
      </c>
      <c r="G14" s="143">
        <f t="shared" si="0"/>
        <v>-4031</v>
      </c>
      <c r="H14" s="143">
        <f t="shared" si="0"/>
        <v>133668</v>
      </c>
    </row>
    <row r="18" spans="2:10" x14ac:dyDescent="0.25">
      <c r="B18" s="1" t="s">
        <v>385</v>
      </c>
    </row>
    <row r="20" spans="2:10" ht="45" x14ac:dyDescent="0.25">
      <c r="B20" s="1" t="s">
        <v>405</v>
      </c>
      <c r="C20" s="31" t="s">
        <v>528</v>
      </c>
      <c r="D20" s="260" t="s">
        <v>526</v>
      </c>
      <c r="E20" s="260" t="s">
        <v>524</v>
      </c>
      <c r="F20" s="260" t="s">
        <v>523</v>
      </c>
      <c r="G20" s="260" t="s">
        <v>527</v>
      </c>
      <c r="H20" s="31" t="s">
        <v>684</v>
      </c>
      <c r="J20" s="177"/>
    </row>
    <row r="21" spans="2:10" x14ac:dyDescent="0.25">
      <c r="C21" s="31" t="s">
        <v>35</v>
      </c>
      <c r="D21" s="31" t="s">
        <v>35</v>
      </c>
      <c r="E21" s="31" t="s">
        <v>35</v>
      </c>
      <c r="F21" s="31" t="s">
        <v>35</v>
      </c>
      <c r="G21" s="31" t="s">
        <v>35</v>
      </c>
      <c r="H21" s="31" t="s">
        <v>35</v>
      </c>
    </row>
    <row r="22" spans="2:10" x14ac:dyDescent="0.25">
      <c r="C22" s="31"/>
      <c r="D22" s="31"/>
      <c r="E22" s="31"/>
      <c r="F22" s="31"/>
      <c r="G22" s="31"/>
      <c r="H22" s="31"/>
    </row>
    <row r="23" spans="2:10" x14ac:dyDescent="0.25">
      <c r="B23" s="2" t="s">
        <v>43</v>
      </c>
      <c r="C23" s="34">
        <v>2764</v>
      </c>
      <c r="D23" s="34">
        <v>127</v>
      </c>
      <c r="E23" s="34" t="s">
        <v>11</v>
      </c>
      <c r="F23" s="34" t="s">
        <v>11</v>
      </c>
      <c r="G23" s="68">
        <v>-122</v>
      </c>
      <c r="H23" s="26">
        <f>SUM(C23:G23)</f>
        <v>2769</v>
      </c>
    </row>
    <row r="24" spans="2:10" ht="15.75" thickBot="1" x14ac:dyDescent="0.3">
      <c r="B24" s="52" t="s">
        <v>386</v>
      </c>
      <c r="C24" s="146">
        <v>19775</v>
      </c>
      <c r="D24" s="146">
        <v>634</v>
      </c>
      <c r="E24" s="146" t="s">
        <v>11</v>
      </c>
      <c r="F24" s="146" t="s">
        <v>11</v>
      </c>
      <c r="G24" s="90">
        <v>-958</v>
      </c>
      <c r="H24" s="111">
        <f>SUM(C24:G24)</f>
        <v>19451</v>
      </c>
    </row>
    <row r="25" spans="2:10" ht="30.75" thickBot="1" x14ac:dyDescent="0.3">
      <c r="B25" s="54" t="s">
        <v>160</v>
      </c>
      <c r="C25" s="143">
        <f>SUM(C23:C24)</f>
        <v>22539</v>
      </c>
      <c r="D25" s="143">
        <f t="shared" ref="D25:E25" si="1">SUM(D23:D24)</f>
        <v>761</v>
      </c>
      <c r="E25" s="143">
        <f t="shared" si="1"/>
        <v>0</v>
      </c>
      <c r="F25" s="143">
        <f>SUM(F23:F24)</f>
        <v>0</v>
      </c>
      <c r="G25" s="143">
        <f>SUM(G23:G24)</f>
        <v>-1080</v>
      </c>
      <c r="H25" s="144">
        <f>SUM(H23:H24)</f>
        <v>22220</v>
      </c>
    </row>
  </sheetData>
  <pageMargins left="0.7" right="0.7" top="0.75" bottom="0.75" header="0.3" footer="0.3"/>
  <pageSetup scale="5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2:L19"/>
  <sheetViews>
    <sheetView workbookViewId="0">
      <selection activeCell="B2" sqref="B2"/>
    </sheetView>
  </sheetViews>
  <sheetFormatPr defaultRowHeight="15" x14ac:dyDescent="0.25"/>
  <cols>
    <col min="2" max="2" width="59.140625" customWidth="1"/>
    <col min="3" max="3" width="8.140625" customWidth="1"/>
    <col min="4" max="4" width="13.28515625" customWidth="1"/>
    <col min="5" max="5" width="11.85546875" customWidth="1"/>
    <col min="12" max="12" width="10.5703125" bestFit="1" customWidth="1"/>
  </cols>
  <sheetData>
    <row r="2" spans="2:12" ht="15.75" thickBot="1" x14ac:dyDescent="0.3">
      <c r="B2" s="147" t="s">
        <v>21</v>
      </c>
      <c r="C2" s="147"/>
      <c r="D2" s="147"/>
      <c r="E2" s="147"/>
    </row>
    <row r="3" spans="2:12" ht="23.25" customHeight="1" x14ac:dyDescent="0.25">
      <c r="B3" s="118" t="s">
        <v>668</v>
      </c>
      <c r="C3" s="193"/>
      <c r="D3" s="193"/>
      <c r="E3" s="195" t="s">
        <v>29</v>
      </c>
    </row>
    <row r="5" spans="2:12" x14ac:dyDescent="0.25">
      <c r="B5" s="1" t="s">
        <v>532</v>
      </c>
      <c r="D5" s="1"/>
      <c r="E5" s="1"/>
    </row>
    <row r="6" spans="2:12" x14ac:dyDescent="0.25">
      <c r="B6" s="1"/>
      <c r="D6" s="1"/>
      <c r="E6" s="1"/>
    </row>
    <row r="7" spans="2:12" x14ac:dyDescent="0.25">
      <c r="D7" s="97">
        <v>2025</v>
      </c>
      <c r="E7" s="97">
        <v>2024</v>
      </c>
    </row>
    <row r="8" spans="2:12" x14ac:dyDescent="0.25">
      <c r="D8" s="31" t="s">
        <v>35</v>
      </c>
      <c r="E8" s="31" t="s">
        <v>35</v>
      </c>
    </row>
    <row r="9" spans="2:12" x14ac:dyDescent="0.25">
      <c r="B9" s="1" t="s">
        <v>392</v>
      </c>
    </row>
    <row r="10" spans="2:12" ht="18.75" customHeight="1" thickBot="1" x14ac:dyDescent="0.3">
      <c r="B10" s="52" t="s">
        <v>387</v>
      </c>
      <c r="C10" s="47"/>
      <c r="D10" s="53">
        <v>-170556</v>
      </c>
      <c r="E10" s="53">
        <v>-166376</v>
      </c>
    </row>
    <row r="11" spans="2:12" ht="30.75" thickBot="1" x14ac:dyDescent="0.3">
      <c r="B11" s="112" t="s">
        <v>160</v>
      </c>
      <c r="C11" s="95"/>
      <c r="D11" s="96">
        <f>SUM(D10:D10)</f>
        <v>-170556</v>
      </c>
      <c r="E11" s="96">
        <f>SUM(E10:E10)</f>
        <v>-166376</v>
      </c>
    </row>
    <row r="12" spans="2:12" x14ac:dyDescent="0.25">
      <c r="B12" s="2"/>
      <c r="D12" s="79"/>
      <c r="E12" s="79"/>
    </row>
    <row r="13" spans="2:12" x14ac:dyDescent="0.25">
      <c r="B13" s="178" t="s">
        <v>529</v>
      </c>
      <c r="D13" s="22"/>
      <c r="E13" s="22"/>
    </row>
    <row r="14" spans="2:12" x14ac:dyDescent="0.25">
      <c r="B14" s="45" t="s">
        <v>530</v>
      </c>
      <c r="D14" s="22">
        <v>8193</v>
      </c>
      <c r="E14" s="22">
        <v>16007</v>
      </c>
    </row>
    <row r="15" spans="2:12" ht="15.75" thickBot="1" x14ac:dyDescent="0.3">
      <c r="B15" s="124" t="s">
        <v>531</v>
      </c>
      <c r="C15" s="47"/>
      <c r="D15" s="53">
        <v>25344</v>
      </c>
      <c r="E15" s="53">
        <v>22402</v>
      </c>
      <c r="L15" s="5"/>
    </row>
    <row r="16" spans="2:12" ht="30.75" thickBot="1" x14ac:dyDescent="0.3">
      <c r="B16" s="112" t="s">
        <v>160</v>
      </c>
      <c r="C16" s="95"/>
      <c r="D16" s="96">
        <f>SUM(D14:D15)</f>
        <v>33537</v>
      </c>
      <c r="E16" s="96">
        <f>SUM(E14:E15)</f>
        <v>38409</v>
      </c>
      <c r="L16" s="5"/>
    </row>
    <row r="17" spans="2:12" ht="29.25" customHeight="1" thickBot="1" x14ac:dyDescent="0.3">
      <c r="B17" s="52" t="s">
        <v>160</v>
      </c>
      <c r="C17" s="47"/>
      <c r="D17" s="55">
        <f>D16+D11</f>
        <v>-137019</v>
      </c>
      <c r="E17" s="55">
        <f>E16+E11</f>
        <v>-127967</v>
      </c>
      <c r="L17" s="5"/>
    </row>
    <row r="19" spans="2:12" x14ac:dyDescent="0.25">
      <c r="D19" s="14"/>
    </row>
  </sheetData>
  <pageMargins left="0.7" right="0.7" top="0.75" bottom="0.75" header="0.3" footer="0.3"/>
  <pageSetup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2:G35"/>
  <sheetViews>
    <sheetView topLeftCell="A2" workbookViewId="0">
      <selection activeCell="B2" sqref="B2"/>
    </sheetView>
  </sheetViews>
  <sheetFormatPr defaultRowHeight="15" x14ac:dyDescent="0.25"/>
  <cols>
    <col min="2" max="2" width="60.140625" customWidth="1"/>
    <col min="3" max="3" width="7.140625" customWidth="1"/>
    <col min="4" max="4" width="14.42578125" customWidth="1"/>
    <col min="5" max="5" width="14.5703125" customWidth="1"/>
  </cols>
  <sheetData>
    <row r="2" spans="2:5" ht="15.75" thickBot="1" x14ac:dyDescent="0.3">
      <c r="B2" s="147" t="s">
        <v>21</v>
      </c>
      <c r="C2" s="147"/>
      <c r="D2" s="147"/>
      <c r="E2" s="147"/>
    </row>
    <row r="3" spans="2:5" ht="22.5" customHeight="1" x14ac:dyDescent="0.25">
      <c r="B3" s="118" t="s">
        <v>668</v>
      </c>
      <c r="C3" s="132"/>
      <c r="D3" s="132"/>
      <c r="E3" s="134" t="s">
        <v>29</v>
      </c>
    </row>
    <row r="4" spans="2:5" x14ac:dyDescent="0.25">
      <c r="B4" s="160"/>
      <c r="C4" s="201"/>
      <c r="D4" s="201"/>
      <c r="E4" s="202"/>
    </row>
    <row r="5" spans="2:5" x14ac:dyDescent="0.25">
      <c r="B5" s="7" t="s">
        <v>533</v>
      </c>
    </row>
    <row r="6" spans="2:5" x14ac:dyDescent="0.25">
      <c r="B6" s="7"/>
    </row>
    <row r="7" spans="2:5" x14ac:dyDescent="0.25">
      <c r="D7" s="97">
        <v>2025</v>
      </c>
      <c r="E7" s="97">
        <v>2024</v>
      </c>
    </row>
    <row r="8" spans="2:5" x14ac:dyDescent="0.25">
      <c r="D8" s="31" t="s">
        <v>35</v>
      </c>
      <c r="E8" s="31" t="s">
        <v>35</v>
      </c>
    </row>
    <row r="9" spans="2:5" x14ac:dyDescent="0.25">
      <c r="D9" s="31"/>
      <c r="E9" s="31"/>
    </row>
    <row r="10" spans="2:5" ht="45" x14ac:dyDescent="0.25">
      <c r="B10" s="81" t="s">
        <v>685</v>
      </c>
      <c r="D10" s="24">
        <v>2323</v>
      </c>
      <c r="E10" s="24">
        <v>2888</v>
      </c>
    </row>
    <row r="11" spans="2:5" ht="69.75" customHeight="1" x14ac:dyDescent="0.25">
      <c r="B11" s="81" t="s">
        <v>686</v>
      </c>
      <c r="D11" s="22">
        <v>252</v>
      </c>
      <c r="E11" s="22">
        <v>398</v>
      </c>
    </row>
    <row r="12" spans="2:5" ht="72.75" customHeight="1" x14ac:dyDescent="0.25">
      <c r="B12" s="81" t="s">
        <v>687</v>
      </c>
      <c r="D12" s="22" t="s">
        <v>11</v>
      </c>
      <c r="E12" s="22">
        <v>22</v>
      </c>
    </row>
    <row r="13" spans="2:5" ht="39" customHeight="1" x14ac:dyDescent="0.25">
      <c r="B13" s="81" t="s">
        <v>688</v>
      </c>
      <c r="D13" s="22">
        <v>180022</v>
      </c>
      <c r="E13" s="22">
        <v>180022</v>
      </c>
    </row>
    <row r="14" spans="2:5" ht="40.5" customHeight="1" x14ac:dyDescent="0.25">
      <c r="B14" s="81" t="s">
        <v>689</v>
      </c>
      <c r="D14" s="22">
        <v>165000</v>
      </c>
      <c r="E14" s="22">
        <v>165000</v>
      </c>
    </row>
    <row r="15" spans="2:5" ht="52.5" customHeight="1" x14ac:dyDescent="0.25">
      <c r="B15" s="81" t="s">
        <v>690</v>
      </c>
      <c r="D15" s="22">
        <v>91148</v>
      </c>
      <c r="E15" s="22">
        <v>94692</v>
      </c>
    </row>
    <row r="16" spans="2:5" ht="71.25" customHeight="1" thickBot="1" x14ac:dyDescent="0.3">
      <c r="B16" s="149" t="s">
        <v>691</v>
      </c>
      <c r="C16" s="47"/>
      <c r="D16" s="53">
        <v>184518</v>
      </c>
      <c r="E16" s="53">
        <v>185021</v>
      </c>
    </row>
    <row r="17" spans="2:7" ht="21" customHeight="1" x14ac:dyDescent="0.25">
      <c r="B17" s="15"/>
      <c r="D17" s="23">
        <f>SUM(D10:D16)</f>
        <v>623263</v>
      </c>
      <c r="E17" s="23">
        <f>SUM(E10:E16)</f>
        <v>628043</v>
      </c>
    </row>
    <row r="18" spans="2:7" ht="27" customHeight="1" thickBot="1" x14ac:dyDescent="0.3">
      <c r="B18" s="184" t="s">
        <v>428</v>
      </c>
      <c r="C18" s="47"/>
      <c r="D18" s="148">
        <v>-3031</v>
      </c>
      <c r="E18" s="148">
        <v>-3157</v>
      </c>
    </row>
    <row r="19" spans="2:7" ht="23.25" customHeight="1" x14ac:dyDescent="0.25">
      <c r="B19" s="1" t="s">
        <v>429</v>
      </c>
      <c r="D19" s="79">
        <f>D18+D17</f>
        <v>620232</v>
      </c>
      <c r="E19" s="79">
        <f>E18+E17</f>
        <v>624886</v>
      </c>
      <c r="G19" s="175"/>
    </row>
    <row r="20" spans="2:7" ht="27" customHeight="1" thickBot="1" x14ac:dyDescent="0.3">
      <c r="B20" s="54" t="s">
        <v>195</v>
      </c>
      <c r="C20" s="47"/>
      <c r="D20" s="55">
        <v>25715</v>
      </c>
      <c r="E20" s="55">
        <v>15139</v>
      </c>
    </row>
    <row r="21" spans="2:7" ht="25.5" customHeight="1" thickBot="1" x14ac:dyDescent="0.3">
      <c r="B21" s="46" t="s">
        <v>214</v>
      </c>
      <c r="C21" s="47"/>
      <c r="D21" s="55">
        <f>D20+D19</f>
        <v>645947</v>
      </c>
      <c r="E21" s="55">
        <f>E20+E19</f>
        <v>640025</v>
      </c>
    </row>
    <row r="26" spans="2:7" ht="28.5" customHeight="1" x14ac:dyDescent="0.25">
      <c r="B26" s="315" t="s">
        <v>388</v>
      </c>
      <c r="C26" s="315"/>
      <c r="D26" s="315"/>
      <c r="E26" s="315"/>
      <c r="F26" s="16"/>
    </row>
    <row r="27" spans="2:7" x14ac:dyDescent="0.25">
      <c r="E27" s="1" t="s">
        <v>220</v>
      </c>
    </row>
    <row r="28" spans="2:7" x14ac:dyDescent="0.25">
      <c r="E28" s="1"/>
    </row>
    <row r="29" spans="2:7" x14ac:dyDescent="0.25">
      <c r="C29" s="45">
        <v>2025</v>
      </c>
      <c r="D29" s="45"/>
      <c r="E29" s="5">
        <v>23228</v>
      </c>
    </row>
    <row r="30" spans="2:7" x14ac:dyDescent="0.25">
      <c r="C30" s="45">
        <v>2026</v>
      </c>
      <c r="D30" s="45"/>
      <c r="E30" s="5">
        <v>8469</v>
      </c>
    </row>
    <row r="31" spans="2:7" x14ac:dyDescent="0.25">
      <c r="C31" s="45">
        <v>2027</v>
      </c>
      <c r="D31" s="45"/>
      <c r="E31" s="5">
        <v>8599</v>
      </c>
    </row>
    <row r="32" spans="2:7" x14ac:dyDescent="0.25">
      <c r="C32" s="45">
        <v>2028</v>
      </c>
      <c r="D32" s="45"/>
      <c r="E32" s="5">
        <v>33788</v>
      </c>
    </row>
    <row r="33" spans="2:5" x14ac:dyDescent="0.25">
      <c r="C33" s="45">
        <v>2029</v>
      </c>
      <c r="D33" s="45"/>
      <c r="E33" s="5">
        <v>9259</v>
      </c>
    </row>
    <row r="34" spans="2:5" ht="15.75" thickBot="1" x14ac:dyDescent="0.3">
      <c r="B34" s="46"/>
      <c r="C34" s="124" t="s">
        <v>534</v>
      </c>
      <c r="D34" s="47"/>
      <c r="E34" s="91">
        <v>539920</v>
      </c>
    </row>
    <row r="35" spans="2:5" ht="22.5" customHeight="1" thickBot="1" x14ac:dyDescent="0.3">
      <c r="B35" s="54" t="s">
        <v>160</v>
      </c>
      <c r="C35" s="47"/>
      <c r="D35" s="47"/>
      <c r="E35" s="48">
        <f>SUM(E29:E34)</f>
        <v>623263</v>
      </c>
    </row>
  </sheetData>
  <mergeCells count="1">
    <mergeCell ref="B26:E26"/>
  </mergeCells>
  <pageMargins left="0.7" right="0.7" top="0.75" bottom="0.75" header="0.3" footer="0.3"/>
  <pageSetup scale="7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1:G18"/>
  <sheetViews>
    <sheetView workbookViewId="0">
      <selection activeCell="B3" sqref="B3"/>
    </sheetView>
  </sheetViews>
  <sheetFormatPr defaultRowHeight="15" x14ac:dyDescent="0.25"/>
  <cols>
    <col min="2" max="2" width="61.5703125" customWidth="1"/>
    <col min="3" max="3" width="15.28515625" customWidth="1"/>
    <col min="4" max="4" width="10.5703125" bestFit="1" customWidth="1"/>
    <col min="5" max="5" width="10.5703125" customWidth="1"/>
  </cols>
  <sheetData>
    <row r="1" spans="2:7" x14ac:dyDescent="0.25">
      <c r="B1" s="123"/>
      <c r="C1" s="123"/>
      <c r="D1" s="123"/>
      <c r="E1" s="123"/>
    </row>
    <row r="2" spans="2:7" ht="15.75" thickBot="1" x14ac:dyDescent="0.3">
      <c r="B2" s="147" t="s">
        <v>21</v>
      </c>
      <c r="C2" s="147"/>
      <c r="D2" s="147"/>
      <c r="E2" s="147"/>
    </row>
    <row r="3" spans="2:7" ht="30" x14ac:dyDescent="0.25">
      <c r="B3" s="118" t="s">
        <v>668</v>
      </c>
      <c r="C3" s="132"/>
      <c r="D3" s="132"/>
      <c r="E3" s="134" t="s">
        <v>29</v>
      </c>
    </row>
    <row r="4" spans="2:7" x14ac:dyDescent="0.25">
      <c r="B4" s="7"/>
      <c r="C4" s="72"/>
      <c r="D4" s="72"/>
      <c r="E4" s="72"/>
    </row>
    <row r="5" spans="2:7" x14ac:dyDescent="0.25">
      <c r="B5" s="1" t="s">
        <v>45</v>
      </c>
    </row>
    <row r="6" spans="2:7" ht="30" x14ac:dyDescent="0.25">
      <c r="D6" s="97" t="s">
        <v>673</v>
      </c>
      <c r="E6" s="97" t="s">
        <v>493</v>
      </c>
      <c r="G6" s="175"/>
    </row>
    <row r="7" spans="2:7" x14ac:dyDescent="0.25">
      <c r="D7" s="31" t="s">
        <v>35</v>
      </c>
      <c r="E7" s="31" t="s">
        <v>35</v>
      </c>
    </row>
    <row r="9" spans="2:7" x14ac:dyDescent="0.25">
      <c r="B9" t="s">
        <v>535</v>
      </c>
      <c r="D9" s="26">
        <v>762962</v>
      </c>
      <c r="E9" s="26">
        <v>613155</v>
      </c>
    </row>
    <row r="10" spans="2:7" x14ac:dyDescent="0.25">
      <c r="B10" t="s">
        <v>536</v>
      </c>
      <c r="D10" s="22">
        <v>623263</v>
      </c>
      <c r="E10" s="22">
        <v>628043</v>
      </c>
    </row>
    <row r="11" spans="2:7" x14ac:dyDescent="0.25">
      <c r="B11" s="2" t="s">
        <v>537</v>
      </c>
      <c r="D11" s="22">
        <v>25715</v>
      </c>
      <c r="E11" s="22">
        <v>15139</v>
      </c>
    </row>
    <row r="12" spans="2:7" ht="15.75" thickBot="1" x14ac:dyDescent="0.3">
      <c r="B12" s="47" t="s">
        <v>538</v>
      </c>
      <c r="C12" s="47"/>
      <c r="D12" s="53">
        <v>3748</v>
      </c>
      <c r="E12" s="53">
        <v>4581</v>
      </c>
    </row>
    <row r="13" spans="2:7" ht="22.5" customHeight="1" x14ac:dyDescent="0.25">
      <c r="D13" s="23">
        <f>SUM(D9:D12)</f>
        <v>1415688</v>
      </c>
      <c r="E13" s="23">
        <f>SUM(E9:E12)</f>
        <v>1260918</v>
      </c>
    </row>
    <row r="14" spans="2:7" ht="30" customHeight="1" thickBot="1" x14ac:dyDescent="0.3">
      <c r="B14" s="52" t="s">
        <v>46</v>
      </c>
      <c r="C14" s="47"/>
      <c r="D14" s="53">
        <v>3100000</v>
      </c>
      <c r="E14" s="53">
        <v>1800000</v>
      </c>
    </row>
    <row r="15" spans="2:7" ht="26.25" customHeight="1" x14ac:dyDescent="0.25">
      <c r="B15" s="7" t="s">
        <v>389</v>
      </c>
      <c r="D15" s="23">
        <f>D14-D13</f>
        <v>1684312</v>
      </c>
      <c r="E15" s="23">
        <f>E14-E13</f>
        <v>539082</v>
      </c>
    </row>
    <row r="16" spans="2:7" x14ac:dyDescent="0.25">
      <c r="B16" s="7"/>
      <c r="D16" s="23"/>
      <c r="E16" s="23"/>
    </row>
    <row r="17" spans="2:5" ht="15.75" thickBot="1" x14ac:dyDescent="0.3">
      <c r="B17" s="52" t="s">
        <v>539</v>
      </c>
      <c r="C17" s="47"/>
      <c r="D17" s="148">
        <v>246079</v>
      </c>
      <c r="E17" s="148">
        <v>254045</v>
      </c>
    </row>
    <row r="18" spans="2:5" ht="27" customHeight="1" thickBot="1" x14ac:dyDescent="0.3">
      <c r="B18" s="185" t="s">
        <v>540</v>
      </c>
      <c r="C18" s="47"/>
      <c r="D18" s="55">
        <f>+D15-D17</f>
        <v>1438233</v>
      </c>
      <c r="E18" s="55">
        <f>+E15-E17</f>
        <v>285037</v>
      </c>
    </row>
  </sheetData>
  <pageMargins left="0.7" right="0.7" top="0.75" bottom="0.75" header="0.3" footer="0.3"/>
  <pageSetup scale="8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B2:K34"/>
  <sheetViews>
    <sheetView workbookViewId="0">
      <selection activeCell="B3" sqref="B3"/>
    </sheetView>
  </sheetViews>
  <sheetFormatPr defaultRowHeight="15" x14ac:dyDescent="0.25"/>
  <cols>
    <col min="2" max="2" width="25.28515625" customWidth="1"/>
    <col min="3" max="3" width="8.85546875" customWidth="1"/>
    <col min="4" max="4" width="17.140625" customWidth="1"/>
    <col min="5" max="5" width="14.85546875" customWidth="1"/>
    <col min="6" max="7" width="15.85546875" customWidth="1"/>
    <col min="8" max="8" width="11.7109375" customWidth="1"/>
  </cols>
  <sheetData>
    <row r="2" spans="2:8" ht="23.25" customHeight="1" thickBot="1" x14ac:dyDescent="0.3">
      <c r="B2" s="117" t="s">
        <v>21</v>
      </c>
      <c r="C2" s="147"/>
      <c r="D2" s="147"/>
      <c r="E2" s="147"/>
      <c r="F2" s="136"/>
      <c r="G2" s="136"/>
      <c r="H2" s="47"/>
    </row>
    <row r="3" spans="2:8" ht="26.25" customHeight="1" x14ac:dyDescent="0.25">
      <c r="B3" s="118" t="s">
        <v>668</v>
      </c>
      <c r="C3" s="193"/>
      <c r="D3" s="193"/>
      <c r="E3" s="195"/>
      <c r="F3" s="193"/>
      <c r="G3" s="195"/>
      <c r="H3" s="195" t="s">
        <v>29</v>
      </c>
    </row>
    <row r="4" spans="2:8" ht="23.25" customHeight="1" x14ac:dyDescent="0.25">
      <c r="B4" s="1" t="s">
        <v>196</v>
      </c>
    </row>
    <row r="5" spans="2:8" ht="23.25" customHeight="1" x14ac:dyDescent="0.25">
      <c r="B5" s="1"/>
    </row>
    <row r="6" spans="2:8" ht="23.25" customHeight="1" x14ac:dyDescent="0.25">
      <c r="B6" t="s">
        <v>119</v>
      </c>
    </row>
    <row r="8" spans="2:8" ht="45" x14ac:dyDescent="0.25">
      <c r="C8" s="21"/>
      <c r="D8" s="318" t="s">
        <v>51</v>
      </c>
      <c r="E8" s="318"/>
      <c r="F8" s="31" t="s">
        <v>52</v>
      </c>
      <c r="G8" s="31" t="s">
        <v>541</v>
      </c>
      <c r="H8" s="31" t="s">
        <v>53</v>
      </c>
    </row>
    <row r="9" spans="2:8" ht="23.25" customHeight="1" x14ac:dyDescent="0.25">
      <c r="C9" s="21"/>
      <c r="D9" s="31"/>
      <c r="F9" s="31"/>
      <c r="G9" s="31"/>
      <c r="H9" s="31"/>
    </row>
    <row r="10" spans="2:8" ht="30" x14ac:dyDescent="0.25">
      <c r="B10" s="82" t="s">
        <v>430</v>
      </c>
      <c r="C10" s="62"/>
      <c r="D10" s="316" t="s">
        <v>120</v>
      </c>
      <c r="E10" s="316"/>
      <c r="F10" s="62" t="s">
        <v>54</v>
      </c>
      <c r="G10" s="62" t="s">
        <v>58</v>
      </c>
      <c r="H10" s="43">
        <v>5.3600000000000002E-2</v>
      </c>
    </row>
    <row r="11" spans="2:8" ht="34.5" customHeight="1" x14ac:dyDescent="0.25">
      <c r="B11" s="82" t="s">
        <v>49</v>
      </c>
      <c r="C11" s="62"/>
      <c r="D11" s="316" t="s">
        <v>308</v>
      </c>
      <c r="E11" s="316"/>
      <c r="F11" s="62" t="s">
        <v>55</v>
      </c>
      <c r="G11" s="62" t="s">
        <v>59</v>
      </c>
      <c r="H11" s="43">
        <v>6.5199999999999994E-2</v>
      </c>
    </row>
    <row r="12" spans="2:8" ht="33.75" customHeight="1" x14ac:dyDescent="0.25">
      <c r="B12" s="83" t="s">
        <v>50</v>
      </c>
      <c r="C12" s="77"/>
      <c r="D12" s="317" t="s">
        <v>57</v>
      </c>
      <c r="E12" s="317"/>
      <c r="F12" s="77" t="s">
        <v>56</v>
      </c>
      <c r="G12" s="77" t="s">
        <v>60</v>
      </c>
      <c r="H12" s="84">
        <v>6.5299999999999997E-2</v>
      </c>
    </row>
    <row r="13" spans="2:8" ht="23.25" customHeight="1" x14ac:dyDescent="0.25">
      <c r="B13" s="1"/>
    </row>
    <row r="14" spans="2:8" ht="23.25" customHeight="1" x14ac:dyDescent="0.25">
      <c r="B14" s="1"/>
    </row>
    <row r="15" spans="2:8" ht="23.25" customHeight="1" x14ac:dyDescent="0.25">
      <c r="B15" t="s">
        <v>542</v>
      </c>
    </row>
    <row r="16" spans="2:8" ht="30" x14ac:dyDescent="0.25">
      <c r="D16" s="31">
        <v>2024</v>
      </c>
      <c r="E16" s="31" t="s">
        <v>543</v>
      </c>
      <c r="F16" s="31" t="s">
        <v>544</v>
      </c>
      <c r="G16" s="31">
        <v>2025</v>
      </c>
      <c r="H16" s="31" t="s">
        <v>47</v>
      </c>
    </row>
    <row r="17" spans="2:11" ht="30" x14ac:dyDescent="0.25">
      <c r="D17" s="31" t="s">
        <v>211</v>
      </c>
      <c r="E17" s="31" t="s">
        <v>145</v>
      </c>
      <c r="F17" s="31" t="s">
        <v>145</v>
      </c>
      <c r="G17" s="31" t="s">
        <v>154</v>
      </c>
      <c r="H17" s="31"/>
    </row>
    <row r="18" spans="2:11" x14ac:dyDescent="0.25">
      <c r="D18" s="31"/>
      <c r="E18" s="31"/>
      <c r="F18" s="31"/>
      <c r="G18" s="31"/>
      <c r="H18" s="31"/>
    </row>
    <row r="19" spans="2:11" x14ac:dyDescent="0.25">
      <c r="B19" s="206" t="s">
        <v>48</v>
      </c>
      <c r="C19" s="82"/>
      <c r="D19" s="26">
        <v>120150</v>
      </c>
      <c r="E19" s="27">
        <v>6440</v>
      </c>
      <c r="F19" s="27">
        <v>-9606</v>
      </c>
      <c r="G19" s="26">
        <f>SUM(D19:F19)</f>
        <v>116984</v>
      </c>
      <c r="H19" s="40">
        <v>2049</v>
      </c>
    </row>
    <row r="20" spans="2:11" x14ac:dyDescent="0.25">
      <c r="B20" s="205" t="s">
        <v>49</v>
      </c>
      <c r="C20" s="205"/>
      <c r="D20" s="26">
        <v>64000</v>
      </c>
      <c r="E20" s="27">
        <v>4200</v>
      </c>
      <c r="F20" s="26">
        <v>-7500</v>
      </c>
      <c r="G20" s="26">
        <f>SUM(D20:F20)</f>
        <v>60700</v>
      </c>
      <c r="H20" s="40">
        <v>2037</v>
      </c>
    </row>
    <row r="21" spans="2:11" ht="15.75" thickBot="1" x14ac:dyDescent="0.3">
      <c r="B21" s="207" t="s">
        <v>50</v>
      </c>
      <c r="C21" s="204"/>
      <c r="D21" s="111">
        <v>69895</v>
      </c>
      <c r="E21" s="105">
        <v>4616</v>
      </c>
      <c r="F21" s="105">
        <v>-6116</v>
      </c>
      <c r="G21" s="111">
        <f>SUM(D21:F21)</f>
        <v>68395</v>
      </c>
      <c r="H21" s="203">
        <v>2047</v>
      </c>
    </row>
    <row r="22" spans="2:11" s="1" customFormat="1" ht="30.75" thickBot="1" x14ac:dyDescent="0.3">
      <c r="B22" s="150" t="s">
        <v>159</v>
      </c>
      <c r="C22" s="150"/>
      <c r="D22" s="61">
        <f>SUM(D19:D21)</f>
        <v>254045</v>
      </c>
      <c r="E22" s="61">
        <f>SUM(E19:E21)</f>
        <v>15256</v>
      </c>
      <c r="F22" s="61">
        <f>SUM(F19:F21)</f>
        <v>-23222</v>
      </c>
      <c r="G22" s="61">
        <f>SUM(G19:G21)</f>
        <v>246079</v>
      </c>
      <c r="H22" s="151"/>
    </row>
    <row r="25" spans="2:11" ht="28.5" customHeight="1" x14ac:dyDescent="0.25">
      <c r="B25" s="315" t="s">
        <v>309</v>
      </c>
      <c r="C25" s="315"/>
      <c r="D25" s="315"/>
      <c r="E25" s="315"/>
      <c r="F25" s="315"/>
      <c r="G25" s="315"/>
    </row>
    <row r="26" spans="2:11" ht="30" x14ac:dyDescent="0.25">
      <c r="C26" s="36"/>
      <c r="G26" s="41" t="s">
        <v>197</v>
      </c>
    </row>
    <row r="27" spans="2:11" x14ac:dyDescent="0.25">
      <c r="C27" s="36"/>
      <c r="G27" s="41"/>
    </row>
    <row r="28" spans="2:11" x14ac:dyDescent="0.25">
      <c r="C28" s="5"/>
      <c r="F28">
        <v>2026</v>
      </c>
      <c r="G28" s="5">
        <v>8000</v>
      </c>
    </row>
    <row r="29" spans="2:11" x14ac:dyDescent="0.25">
      <c r="C29" s="5"/>
      <c r="F29">
        <v>2027</v>
      </c>
      <c r="G29" s="5">
        <v>8800</v>
      </c>
    </row>
    <row r="30" spans="2:11" x14ac:dyDescent="0.25">
      <c r="C30" s="5"/>
      <c r="F30" s="108">
        <v>2028</v>
      </c>
      <c r="G30" s="5">
        <v>9600</v>
      </c>
    </row>
    <row r="31" spans="2:11" x14ac:dyDescent="0.25">
      <c r="C31" s="5"/>
      <c r="F31" s="108">
        <v>2029</v>
      </c>
      <c r="G31" s="5">
        <v>9800</v>
      </c>
      <c r="K31" s="40"/>
    </row>
    <row r="32" spans="2:11" x14ac:dyDescent="0.25">
      <c r="C32" s="5"/>
      <c r="F32" s="108">
        <v>2030</v>
      </c>
      <c r="G32" s="5">
        <v>10100</v>
      </c>
    </row>
    <row r="33" spans="2:7" ht="15" customHeight="1" thickBot="1" x14ac:dyDescent="0.3">
      <c r="B33" s="152"/>
      <c r="C33" s="110"/>
      <c r="D33" s="105"/>
      <c r="E33" s="154"/>
      <c r="F33" s="155" t="s">
        <v>692</v>
      </c>
      <c r="G33" s="110">
        <v>199779</v>
      </c>
    </row>
    <row r="34" spans="2:7" s="1" customFormat="1" ht="30.75" thickBot="1" x14ac:dyDescent="0.3">
      <c r="B34" s="150" t="s">
        <v>160</v>
      </c>
      <c r="C34" s="63"/>
      <c r="D34" s="153"/>
      <c r="E34" s="61"/>
      <c r="F34" s="61"/>
      <c r="G34" s="63">
        <f>SUM(G28:G33)</f>
        <v>246079</v>
      </c>
    </row>
  </sheetData>
  <mergeCells count="5">
    <mergeCell ref="D10:E10"/>
    <mergeCell ref="D11:E11"/>
    <mergeCell ref="D12:E12"/>
    <mergeCell ref="D8:E8"/>
    <mergeCell ref="B25:G25"/>
  </mergeCells>
  <pageMargins left="0.7" right="0.7" top="0.75" bottom="0.75" header="0.3" footer="0.3"/>
  <pageSetup scale="7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4EA9B-0C2C-45C4-B32A-658853688060}">
  <sheetPr>
    <tabColor rgb="FF92D050"/>
    <pageSetUpPr fitToPage="1"/>
  </sheetPr>
  <dimension ref="B2:F21"/>
  <sheetViews>
    <sheetView workbookViewId="0">
      <selection activeCell="B3" sqref="B3"/>
    </sheetView>
  </sheetViews>
  <sheetFormatPr defaultRowHeight="15" x14ac:dyDescent="0.25"/>
  <cols>
    <col min="2" max="2" width="39.28515625" customWidth="1"/>
    <col min="3" max="3" width="10.140625" customWidth="1"/>
    <col min="4" max="4" width="10.28515625" customWidth="1"/>
    <col min="5" max="5" width="11.7109375" customWidth="1"/>
    <col min="6" max="6" width="12.140625" customWidth="1"/>
  </cols>
  <sheetData>
    <row r="2" spans="2:6" ht="30.75" thickBot="1" x14ac:dyDescent="0.3">
      <c r="B2" s="147" t="s">
        <v>21</v>
      </c>
      <c r="C2" s="147"/>
      <c r="D2" s="147"/>
      <c r="E2" s="147"/>
      <c r="F2" s="147"/>
    </row>
    <row r="3" spans="2:6" ht="24" customHeight="1" x14ac:dyDescent="0.25">
      <c r="B3" s="118" t="s">
        <v>668</v>
      </c>
      <c r="C3" s="118"/>
      <c r="D3" s="121"/>
      <c r="E3" s="132"/>
      <c r="F3" s="134" t="s">
        <v>29</v>
      </c>
    </row>
    <row r="5" spans="2:6" x14ac:dyDescent="0.25">
      <c r="B5" s="1" t="s">
        <v>545</v>
      </c>
      <c r="C5" s="1"/>
    </row>
    <row r="6" spans="2:6" x14ac:dyDescent="0.25">
      <c r="E6" s="31">
        <v>2025</v>
      </c>
      <c r="F6" s="31">
        <v>2024</v>
      </c>
    </row>
    <row r="7" spans="2:6" x14ac:dyDescent="0.25">
      <c r="E7" s="31" t="s">
        <v>161</v>
      </c>
      <c r="F7" s="31" t="s">
        <v>161</v>
      </c>
    </row>
    <row r="8" spans="2:6" x14ac:dyDescent="0.25">
      <c r="E8" s="31"/>
      <c r="F8" s="31"/>
    </row>
    <row r="9" spans="2:6" x14ac:dyDescent="0.25">
      <c r="B9" s="2" t="s">
        <v>546</v>
      </c>
      <c r="C9" s="2"/>
      <c r="E9" s="26"/>
      <c r="F9" s="42"/>
    </row>
    <row r="10" spans="2:6" x14ac:dyDescent="0.25">
      <c r="B10" t="s">
        <v>547</v>
      </c>
      <c r="C10" s="2"/>
      <c r="E10" s="26">
        <v>-6657</v>
      </c>
      <c r="F10" s="26">
        <v>-5718</v>
      </c>
    </row>
    <row r="11" spans="2:6" ht="15.75" thickBot="1" x14ac:dyDescent="0.3">
      <c r="B11" s="47" t="s">
        <v>548</v>
      </c>
      <c r="C11" s="52"/>
      <c r="D11" s="47"/>
      <c r="E11" s="111">
        <v>-13389</v>
      </c>
      <c r="F11" s="111">
        <v>-20651</v>
      </c>
    </row>
    <row r="12" spans="2:6" ht="26.25" customHeight="1" thickBot="1" x14ac:dyDescent="0.3">
      <c r="B12" s="54"/>
      <c r="C12" s="54"/>
      <c r="D12" s="46"/>
      <c r="E12" s="144">
        <f>SUM(E10:E11)</f>
        <v>-20046</v>
      </c>
      <c r="F12" s="144">
        <f>SUM(F10:F11)</f>
        <v>-26369</v>
      </c>
    </row>
    <row r="13" spans="2:6" x14ac:dyDescent="0.25">
      <c r="B13" s="1"/>
      <c r="C13" s="1"/>
      <c r="E13" s="28"/>
      <c r="F13" s="28"/>
    </row>
    <row r="14" spans="2:6" x14ac:dyDescent="0.25">
      <c r="B14" t="s">
        <v>549</v>
      </c>
      <c r="E14" s="31"/>
      <c r="F14" s="31"/>
    </row>
    <row r="15" spans="2:6" x14ac:dyDescent="0.25">
      <c r="B15" t="s">
        <v>550</v>
      </c>
      <c r="C15" s="2"/>
      <c r="E15" s="26">
        <v>625</v>
      </c>
      <c r="F15" s="26">
        <v>658</v>
      </c>
    </row>
    <row r="16" spans="2:6" x14ac:dyDescent="0.25">
      <c r="B16" t="s">
        <v>551</v>
      </c>
      <c r="C16" s="2"/>
      <c r="E16" s="28">
        <v>11204</v>
      </c>
      <c r="F16" s="28">
        <v>10862</v>
      </c>
    </row>
    <row r="17" spans="2:6" x14ac:dyDescent="0.25">
      <c r="B17" t="s">
        <v>552</v>
      </c>
      <c r="C17" s="2"/>
      <c r="E17" s="28">
        <v>32514</v>
      </c>
      <c r="F17" s="28">
        <v>32390</v>
      </c>
    </row>
    <row r="18" spans="2:6" x14ac:dyDescent="0.25">
      <c r="B18" t="s">
        <v>553</v>
      </c>
      <c r="C18" s="2"/>
      <c r="E18" s="28" t="s">
        <v>11</v>
      </c>
      <c r="F18" s="28">
        <v>0</v>
      </c>
    </row>
    <row r="19" spans="2:6" x14ac:dyDescent="0.25">
      <c r="B19" s="4" t="s">
        <v>554</v>
      </c>
      <c r="C19" s="3"/>
      <c r="D19" s="3"/>
      <c r="E19" s="208">
        <v>163</v>
      </c>
      <c r="F19" s="208">
        <v>168</v>
      </c>
    </row>
    <row r="20" spans="2:6" ht="25.5" customHeight="1" thickBot="1" x14ac:dyDescent="0.3">
      <c r="B20" s="47"/>
      <c r="C20" s="52"/>
      <c r="D20" s="52"/>
      <c r="E20" s="111">
        <f>SUM(E15:E19)</f>
        <v>44506</v>
      </c>
      <c r="F20" s="111">
        <f>SUM(F15:F19)</f>
        <v>44078</v>
      </c>
    </row>
    <row r="21" spans="2:6" ht="25.5" customHeight="1" thickBot="1" x14ac:dyDescent="0.3">
      <c r="B21" s="52" t="s">
        <v>555</v>
      </c>
      <c r="C21" s="54"/>
      <c r="D21" s="54"/>
      <c r="E21" s="61">
        <f>+E20+E12</f>
        <v>24460</v>
      </c>
      <c r="F21" s="61">
        <f>+F20+F12</f>
        <v>17709</v>
      </c>
    </row>
  </sheetData>
  <pageMargins left="0.7" right="0.7"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2:H37"/>
  <sheetViews>
    <sheetView workbookViewId="0">
      <selection activeCell="B3" sqref="B3"/>
    </sheetView>
  </sheetViews>
  <sheetFormatPr defaultRowHeight="15" x14ac:dyDescent="0.25"/>
  <cols>
    <col min="2" max="2" width="52.140625" customWidth="1"/>
    <col min="3" max="3" width="7.42578125" customWidth="1"/>
    <col min="4" max="4" width="11.28515625" customWidth="1"/>
    <col min="5" max="5" width="10.85546875" customWidth="1"/>
    <col min="6" max="6" width="11.140625" customWidth="1"/>
  </cols>
  <sheetData>
    <row r="2" spans="2:8" ht="15.75" thickBot="1" x14ac:dyDescent="0.3">
      <c r="B2" s="117" t="s">
        <v>412</v>
      </c>
      <c r="C2" s="46"/>
      <c r="D2" s="46"/>
      <c r="E2" s="46"/>
      <c r="F2" s="46"/>
      <c r="G2" s="1"/>
      <c r="H2" s="175"/>
    </row>
    <row r="3" spans="2:8" ht="26.25" customHeight="1" x14ac:dyDescent="0.25">
      <c r="B3" s="118" t="s">
        <v>666</v>
      </c>
      <c r="C3" s="6"/>
      <c r="D3" s="252"/>
      <c r="E3" s="120"/>
      <c r="F3" s="119" t="s">
        <v>245</v>
      </c>
      <c r="G3" s="1"/>
    </row>
    <row r="4" spans="2:8" x14ac:dyDescent="0.25">
      <c r="D4" s="19"/>
      <c r="E4" s="19"/>
      <c r="F4" s="19"/>
    </row>
    <row r="5" spans="2:8" x14ac:dyDescent="0.25">
      <c r="D5" s="21">
        <v>2025</v>
      </c>
      <c r="E5" s="21">
        <v>2025</v>
      </c>
      <c r="F5" s="21">
        <v>2024</v>
      </c>
    </row>
    <row r="6" spans="2:8" ht="45" x14ac:dyDescent="0.25">
      <c r="D6" s="37" t="s">
        <v>484</v>
      </c>
      <c r="E6" s="37" t="s">
        <v>485</v>
      </c>
      <c r="F6" s="37" t="s">
        <v>485</v>
      </c>
      <c r="H6" s="176"/>
    </row>
    <row r="7" spans="2:8" x14ac:dyDescent="0.25">
      <c r="B7" s="1" t="s">
        <v>4</v>
      </c>
    </row>
    <row r="8" spans="2:8" x14ac:dyDescent="0.25">
      <c r="B8" s="250" t="s">
        <v>478</v>
      </c>
      <c r="D8" s="22">
        <v>1701645</v>
      </c>
      <c r="E8" s="22">
        <v>1699357</v>
      </c>
      <c r="F8" s="22">
        <v>1610836</v>
      </c>
    </row>
    <row r="9" spans="2:8" ht="15.75" thickBot="1" x14ac:dyDescent="0.3">
      <c r="B9" s="47" t="s">
        <v>479</v>
      </c>
      <c r="C9" s="47"/>
      <c r="D9" s="53">
        <v>533421</v>
      </c>
      <c r="E9" s="53">
        <v>554763</v>
      </c>
      <c r="F9" s="53">
        <v>646077</v>
      </c>
    </row>
    <row r="10" spans="2:8" ht="28.5" customHeight="1" thickBot="1" x14ac:dyDescent="0.3">
      <c r="B10" s="95"/>
      <c r="C10" s="95"/>
      <c r="D10" s="96">
        <f>SUM(D8:D9)</f>
        <v>2235066</v>
      </c>
      <c r="E10" s="96">
        <f>SUM(E8:E9)</f>
        <v>2254120</v>
      </c>
      <c r="F10" s="96">
        <f>SUM(F8:F9)</f>
        <v>2256913</v>
      </c>
    </row>
    <row r="11" spans="2:8" ht="21" customHeight="1" x14ac:dyDescent="0.25">
      <c r="D11" s="22"/>
      <c r="E11" s="22"/>
      <c r="F11" s="22"/>
    </row>
    <row r="12" spans="2:8" ht="30" x14ac:dyDescent="0.25">
      <c r="B12" s="2" t="s">
        <v>5</v>
      </c>
      <c r="D12" s="22"/>
      <c r="E12" s="22"/>
      <c r="F12" s="22"/>
    </row>
    <row r="13" spans="2:8" x14ac:dyDescent="0.25">
      <c r="B13" s="2" t="s">
        <v>480</v>
      </c>
      <c r="D13" s="22">
        <v>183457</v>
      </c>
      <c r="E13" s="22">
        <v>183853</v>
      </c>
      <c r="F13" s="22">
        <v>201072</v>
      </c>
    </row>
    <row r="14" spans="2:8" x14ac:dyDescent="0.25">
      <c r="B14" s="2" t="s">
        <v>481</v>
      </c>
      <c r="D14" s="22">
        <v>183044</v>
      </c>
      <c r="E14" s="22">
        <v>163415</v>
      </c>
      <c r="F14" s="22">
        <v>163771</v>
      </c>
    </row>
    <row r="15" spans="2:8" x14ac:dyDescent="0.25">
      <c r="B15" s="2" t="s">
        <v>335</v>
      </c>
      <c r="D15" s="22">
        <v>155973</v>
      </c>
      <c r="E15" s="22">
        <v>186703</v>
      </c>
      <c r="F15" s="22">
        <v>113755</v>
      </c>
    </row>
    <row r="16" spans="2:8" x14ac:dyDescent="0.25">
      <c r="B16" s="2" t="s">
        <v>169</v>
      </c>
      <c r="D16" s="22">
        <v>2540</v>
      </c>
      <c r="E16" s="22">
        <v>3401</v>
      </c>
      <c r="F16" s="22">
        <v>10074</v>
      </c>
    </row>
    <row r="17" spans="2:6" x14ac:dyDescent="0.25">
      <c r="B17" s="2" t="s">
        <v>336</v>
      </c>
      <c r="D17" s="22">
        <v>31007</v>
      </c>
      <c r="E17" s="22">
        <v>-4492</v>
      </c>
      <c r="F17" s="22">
        <v>3143</v>
      </c>
    </row>
    <row r="18" spans="2:6" x14ac:dyDescent="0.25">
      <c r="B18" s="2" t="s">
        <v>482</v>
      </c>
      <c r="D18" s="22">
        <v>170206</v>
      </c>
      <c r="E18" s="22">
        <v>186894</v>
      </c>
      <c r="F18" s="22">
        <v>176700</v>
      </c>
    </row>
    <row r="19" spans="2:6" ht="15.75" thickBot="1" x14ac:dyDescent="0.3">
      <c r="B19" s="52" t="s">
        <v>483</v>
      </c>
      <c r="C19" s="47"/>
      <c r="D19" s="53">
        <v>43594</v>
      </c>
      <c r="E19" s="53">
        <v>65886</v>
      </c>
      <c r="F19" s="53">
        <v>51808</v>
      </c>
    </row>
    <row r="20" spans="2:6" ht="30" x14ac:dyDescent="0.25">
      <c r="B20" s="2" t="s">
        <v>160</v>
      </c>
      <c r="D20" s="23">
        <f>SUM(D13:D19)</f>
        <v>769821</v>
      </c>
      <c r="E20" s="23">
        <f>SUM(E13:E19)</f>
        <v>785660</v>
      </c>
      <c r="F20" s="23">
        <f>SUM(F13:F19)</f>
        <v>720323</v>
      </c>
    </row>
    <row r="21" spans="2:6" ht="23.25" customHeight="1" thickBot="1" x14ac:dyDescent="0.3">
      <c r="B21" s="52" t="s">
        <v>221</v>
      </c>
      <c r="C21" s="47"/>
      <c r="D21" s="53">
        <v>3000</v>
      </c>
      <c r="E21" s="53">
        <v>43780</v>
      </c>
      <c r="F21" s="53">
        <v>22721</v>
      </c>
    </row>
    <row r="22" spans="2:6" ht="28.5" customHeight="1" thickBot="1" x14ac:dyDescent="0.3">
      <c r="B22" s="95"/>
      <c r="C22" s="95"/>
      <c r="D22" s="96">
        <f>SUM(D20:D21,D10)</f>
        <v>3007887</v>
      </c>
      <c r="E22" s="96">
        <f>SUM(E20:E21,E10)</f>
        <v>3083560</v>
      </c>
      <c r="F22" s="96">
        <f>SUM(F20:F21,F10)</f>
        <v>2999957</v>
      </c>
    </row>
    <row r="23" spans="2:6" x14ac:dyDescent="0.25">
      <c r="D23" s="22"/>
      <c r="E23" s="22"/>
      <c r="F23" s="22"/>
    </row>
    <row r="24" spans="2:6" x14ac:dyDescent="0.25">
      <c r="B24" s="1" t="s">
        <v>337</v>
      </c>
      <c r="D24" s="22"/>
      <c r="E24" s="22"/>
      <c r="F24" s="22"/>
    </row>
    <row r="25" spans="2:6" x14ac:dyDescent="0.25">
      <c r="B25" s="2" t="s">
        <v>170</v>
      </c>
      <c r="D25" s="22">
        <v>209631</v>
      </c>
      <c r="E25" s="22">
        <v>256221</v>
      </c>
      <c r="F25" s="22">
        <v>322606</v>
      </c>
    </row>
    <row r="26" spans="2:6" x14ac:dyDescent="0.25">
      <c r="B26" s="2" t="s">
        <v>171</v>
      </c>
      <c r="D26" s="22">
        <v>537659</v>
      </c>
      <c r="E26" s="22">
        <v>556340</v>
      </c>
      <c r="F26" s="22">
        <v>540529</v>
      </c>
    </row>
    <row r="27" spans="2:6" x14ac:dyDescent="0.25">
      <c r="B27" s="2" t="s">
        <v>172</v>
      </c>
      <c r="D27" s="22">
        <v>454571</v>
      </c>
      <c r="E27" s="22">
        <v>484312</v>
      </c>
      <c r="F27" s="22">
        <v>461269</v>
      </c>
    </row>
    <row r="28" spans="2:6" x14ac:dyDescent="0.25">
      <c r="B28" s="2" t="s">
        <v>223</v>
      </c>
      <c r="D28" s="22">
        <v>777616</v>
      </c>
      <c r="E28" s="22">
        <v>880421</v>
      </c>
      <c r="F28" s="22">
        <v>786149</v>
      </c>
    </row>
    <row r="29" spans="2:6" x14ac:dyDescent="0.25">
      <c r="B29" s="2" t="s">
        <v>222</v>
      </c>
      <c r="D29" s="22">
        <v>109807</v>
      </c>
      <c r="E29" s="22">
        <v>122445</v>
      </c>
      <c r="F29" s="22">
        <v>113618</v>
      </c>
    </row>
    <row r="30" spans="2:6" x14ac:dyDescent="0.25">
      <c r="B30" s="2" t="s">
        <v>173</v>
      </c>
      <c r="D30" s="22">
        <v>148867</v>
      </c>
      <c r="E30" s="22">
        <v>159472</v>
      </c>
      <c r="F30" s="22">
        <v>146435</v>
      </c>
    </row>
    <row r="31" spans="2:6" x14ac:dyDescent="0.25">
      <c r="B31" s="2" t="s">
        <v>174</v>
      </c>
      <c r="D31" s="72">
        <v>488271</v>
      </c>
      <c r="E31" s="72">
        <v>550839</v>
      </c>
      <c r="F31" s="72">
        <v>620104</v>
      </c>
    </row>
    <row r="32" spans="2:6" ht="15.75" thickBot="1" x14ac:dyDescent="0.3">
      <c r="B32" s="52" t="s">
        <v>486</v>
      </c>
      <c r="C32" s="47"/>
      <c r="D32" s="53">
        <v>26275</v>
      </c>
      <c r="E32" s="53">
        <v>27219</v>
      </c>
      <c r="F32" s="53">
        <v>26077</v>
      </c>
    </row>
    <row r="33" spans="2:6" ht="25.5" customHeight="1" thickBot="1" x14ac:dyDescent="0.3">
      <c r="B33" s="95"/>
      <c r="C33" s="95"/>
      <c r="D33" s="96">
        <f>SUM(D25:D32)</f>
        <v>2752697</v>
      </c>
      <c r="E33" s="96">
        <f>SUM(E25:E32)</f>
        <v>3037269</v>
      </c>
      <c r="F33" s="96">
        <f>SUM(F25:F32)</f>
        <v>3016787</v>
      </c>
    </row>
    <row r="34" spans="2:6" x14ac:dyDescent="0.25">
      <c r="D34" s="79"/>
      <c r="E34" s="79"/>
      <c r="F34" s="79"/>
    </row>
    <row r="35" spans="2:6" ht="15.75" thickBot="1" x14ac:dyDescent="0.3">
      <c r="B35" s="46" t="s">
        <v>489</v>
      </c>
      <c r="C35" s="47"/>
      <c r="D35" s="55">
        <f>D22-D33</f>
        <v>255190</v>
      </c>
      <c r="E35" s="55">
        <f>E22-E33</f>
        <v>46291</v>
      </c>
      <c r="F35" s="55">
        <f>F22-F33</f>
        <v>-16830</v>
      </c>
    </row>
    <row r="36" spans="2:6" ht="30.75" customHeight="1" thickBot="1" x14ac:dyDescent="0.3">
      <c r="B36" s="94" t="s">
        <v>401</v>
      </c>
      <c r="C36" s="95"/>
      <c r="D36" s="96">
        <f>E36</f>
        <v>2391737</v>
      </c>
      <c r="E36" s="96">
        <f>F37</f>
        <v>2391737</v>
      </c>
      <c r="F36" s="96">
        <v>2408567</v>
      </c>
    </row>
    <row r="37" spans="2:6" ht="30.75" thickBot="1" x14ac:dyDescent="0.3">
      <c r="B37" s="54" t="s">
        <v>402</v>
      </c>
      <c r="C37" s="46"/>
      <c r="D37" s="55">
        <f>+D35+D36</f>
        <v>2646927</v>
      </c>
      <c r="E37" s="55">
        <f>+E35+E36</f>
        <v>2438028</v>
      </c>
      <c r="F37" s="55">
        <f>+F35+F36</f>
        <v>2391737</v>
      </c>
    </row>
  </sheetData>
  <pageMargins left="0.7" right="0.7" top="0.75" bottom="0.75" header="0.3" footer="0.3"/>
  <pageSetup scale="8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B2:J23"/>
  <sheetViews>
    <sheetView topLeftCell="A3" workbookViewId="0">
      <selection activeCell="B3" sqref="B3"/>
    </sheetView>
  </sheetViews>
  <sheetFormatPr defaultRowHeight="15" x14ac:dyDescent="0.25"/>
  <cols>
    <col min="2" max="2" width="43.28515625" customWidth="1"/>
    <col min="3" max="9" width="15.42578125" customWidth="1"/>
    <col min="10" max="10" width="13.42578125" customWidth="1"/>
  </cols>
  <sheetData>
    <row r="2" spans="2:10" ht="15.75" thickBot="1" x14ac:dyDescent="0.3">
      <c r="B2" s="147" t="s">
        <v>21</v>
      </c>
      <c r="C2" s="147"/>
      <c r="D2" s="147"/>
      <c r="E2" s="147"/>
      <c r="F2" s="147"/>
      <c r="G2" s="147"/>
      <c r="H2" s="147"/>
      <c r="I2" s="147"/>
      <c r="J2" s="147"/>
    </row>
    <row r="3" spans="2:10" ht="24" customHeight="1" x14ac:dyDescent="0.25">
      <c r="B3" s="118" t="s">
        <v>668</v>
      </c>
      <c r="C3" s="118"/>
      <c r="D3" s="118"/>
      <c r="E3" s="118"/>
      <c r="F3" s="118"/>
      <c r="G3" s="118"/>
      <c r="H3" s="121"/>
      <c r="I3" s="132"/>
      <c r="J3" s="134" t="s">
        <v>29</v>
      </c>
    </row>
    <row r="5" spans="2:10" x14ac:dyDescent="0.25">
      <c r="B5" s="1" t="s">
        <v>545</v>
      </c>
      <c r="C5" s="1"/>
      <c r="D5" s="1"/>
      <c r="E5" s="1"/>
      <c r="F5" s="1"/>
      <c r="G5" s="1"/>
    </row>
    <row r="6" spans="2:10" ht="75" x14ac:dyDescent="0.25">
      <c r="C6" s="31" t="s">
        <v>70</v>
      </c>
      <c r="D6" s="31" t="s">
        <v>556</v>
      </c>
      <c r="E6" s="31" t="s">
        <v>557</v>
      </c>
      <c r="F6" s="31" t="s">
        <v>558</v>
      </c>
      <c r="G6" s="31" t="s">
        <v>559</v>
      </c>
      <c r="H6" s="31" t="s">
        <v>560</v>
      </c>
      <c r="I6" s="31" t="s">
        <v>561</v>
      </c>
      <c r="J6" s="31" t="s">
        <v>693</v>
      </c>
    </row>
    <row r="7" spans="2:10" x14ac:dyDescent="0.25">
      <c r="C7" s="31" t="s">
        <v>35</v>
      </c>
      <c r="D7" s="31" t="s">
        <v>35</v>
      </c>
      <c r="E7" s="31" t="s">
        <v>35</v>
      </c>
      <c r="F7" s="31" t="s">
        <v>35</v>
      </c>
      <c r="G7" s="31" t="s">
        <v>35</v>
      </c>
      <c r="H7" s="31" t="s">
        <v>35</v>
      </c>
      <c r="I7" s="31" t="s">
        <v>35</v>
      </c>
      <c r="J7" s="31" t="s">
        <v>35</v>
      </c>
    </row>
    <row r="8" spans="2:10" x14ac:dyDescent="0.25">
      <c r="I8" s="31"/>
      <c r="J8" s="31"/>
    </row>
    <row r="9" spans="2:10" x14ac:dyDescent="0.25">
      <c r="B9" s="2" t="s">
        <v>248</v>
      </c>
      <c r="C9" s="26">
        <v>19873</v>
      </c>
      <c r="D9" s="26">
        <v>33053</v>
      </c>
      <c r="E9" s="26">
        <v>8205</v>
      </c>
      <c r="F9" s="26">
        <v>11025</v>
      </c>
      <c r="G9" s="26">
        <v>28307</v>
      </c>
      <c r="H9" s="26">
        <v>40</v>
      </c>
      <c r="I9" s="26">
        <v>68156</v>
      </c>
      <c r="J9" s="42">
        <f>SUM(C9:I9)</f>
        <v>168659</v>
      </c>
    </row>
    <row r="10" spans="2:10" x14ac:dyDescent="0.25">
      <c r="B10" t="s">
        <v>61</v>
      </c>
      <c r="C10" s="26">
        <v>-25743</v>
      </c>
      <c r="D10" s="26" t="s">
        <v>11</v>
      </c>
      <c r="E10" s="26">
        <v>-7786</v>
      </c>
      <c r="F10" s="26" t="s">
        <v>11</v>
      </c>
      <c r="G10" s="26">
        <v>-26677</v>
      </c>
      <c r="H10" s="26" t="s">
        <v>11</v>
      </c>
      <c r="I10" s="26">
        <v>-81545</v>
      </c>
      <c r="J10" s="42">
        <f>SUM(C10:I10)</f>
        <v>-141751</v>
      </c>
    </row>
    <row r="11" spans="2:10" x14ac:dyDescent="0.25">
      <c r="B11" s="2" t="s">
        <v>563</v>
      </c>
      <c r="C11" s="28">
        <v>-787</v>
      </c>
      <c r="D11" s="28">
        <v>-539</v>
      </c>
      <c r="E11" s="28">
        <v>206</v>
      </c>
      <c r="F11" s="28">
        <v>179</v>
      </c>
      <c r="G11" s="28">
        <v>-1630</v>
      </c>
      <c r="H11" s="28">
        <v>123</v>
      </c>
      <c r="I11" s="28">
        <v>-7289</v>
      </c>
      <c r="J11" s="42">
        <f>SUM(C11:I11)</f>
        <v>-9737</v>
      </c>
    </row>
    <row r="12" spans="2:10" ht="15.75" thickBot="1" x14ac:dyDescent="0.3">
      <c r="B12" s="47" t="s">
        <v>68</v>
      </c>
      <c r="C12" s="111" t="s">
        <v>11</v>
      </c>
      <c r="D12" s="111" t="s">
        <v>11</v>
      </c>
      <c r="E12" s="111" t="s">
        <v>11</v>
      </c>
      <c r="F12" s="111" t="s">
        <v>11</v>
      </c>
      <c r="G12" s="111" t="s">
        <v>11</v>
      </c>
      <c r="H12" s="111" t="s">
        <v>11</v>
      </c>
      <c r="I12" s="111">
        <v>7289</v>
      </c>
      <c r="J12" s="111">
        <f>SUM(C12:I12)</f>
        <v>7289</v>
      </c>
    </row>
    <row r="13" spans="2:10" ht="26.25" customHeight="1" thickBot="1" x14ac:dyDescent="0.3">
      <c r="B13" s="54" t="s">
        <v>247</v>
      </c>
      <c r="C13" s="61">
        <f t="shared" ref="C13:H13" si="0">SUM(C9:C12)</f>
        <v>-6657</v>
      </c>
      <c r="D13" s="61">
        <f t="shared" si="0"/>
        <v>32514</v>
      </c>
      <c r="E13" s="61">
        <f t="shared" si="0"/>
        <v>625</v>
      </c>
      <c r="F13" s="61">
        <f t="shared" si="0"/>
        <v>11204</v>
      </c>
      <c r="G13" s="61">
        <f t="shared" si="0"/>
        <v>0</v>
      </c>
      <c r="H13" s="61">
        <f t="shared" si="0"/>
        <v>163</v>
      </c>
      <c r="I13" s="61">
        <f>SUM(I9:I12)</f>
        <v>-13389</v>
      </c>
      <c r="J13" s="61">
        <f>SUM(J9:J12)</f>
        <v>24460</v>
      </c>
    </row>
    <row r="14" spans="2:10" x14ac:dyDescent="0.25">
      <c r="B14" s="7"/>
      <c r="C14" s="85"/>
      <c r="D14" s="85"/>
      <c r="E14" s="85"/>
      <c r="F14" s="85"/>
      <c r="G14" s="85"/>
      <c r="H14" s="85"/>
      <c r="I14" s="85"/>
      <c r="J14" s="85"/>
    </row>
    <row r="15" spans="2:10" x14ac:dyDescent="0.25">
      <c r="B15" s="1"/>
      <c r="C15" s="1"/>
      <c r="D15" s="1"/>
      <c r="E15" s="1"/>
      <c r="F15" s="1"/>
      <c r="G15" s="1"/>
      <c r="I15" s="28"/>
      <c r="J15" s="28"/>
    </row>
    <row r="16" spans="2:10" ht="75" x14ac:dyDescent="0.25">
      <c r="C16" s="31" t="s">
        <v>70</v>
      </c>
      <c r="D16" s="31" t="s">
        <v>556</v>
      </c>
      <c r="E16" s="31" t="s">
        <v>557</v>
      </c>
      <c r="F16" s="31" t="s">
        <v>558</v>
      </c>
      <c r="G16" s="31" t="s">
        <v>559</v>
      </c>
      <c r="H16" s="31" t="s">
        <v>560</v>
      </c>
      <c r="I16" s="31" t="s">
        <v>561</v>
      </c>
      <c r="J16" s="31" t="s">
        <v>562</v>
      </c>
    </row>
    <row r="17" spans="2:10" x14ac:dyDescent="0.25">
      <c r="C17" s="31" t="s">
        <v>250</v>
      </c>
      <c r="D17" s="31" t="s">
        <v>250</v>
      </c>
      <c r="E17" s="31" t="s">
        <v>250</v>
      </c>
      <c r="F17" s="31" t="s">
        <v>250</v>
      </c>
      <c r="G17" s="31" t="s">
        <v>250</v>
      </c>
      <c r="H17" s="31" t="s">
        <v>250</v>
      </c>
      <c r="I17" s="31" t="s">
        <v>250</v>
      </c>
      <c r="J17" s="31" t="s">
        <v>249</v>
      </c>
    </row>
    <row r="18" spans="2:10" x14ac:dyDescent="0.25">
      <c r="I18" s="31"/>
      <c r="J18" s="31"/>
    </row>
    <row r="19" spans="2:10" x14ac:dyDescent="0.25">
      <c r="B19" t="s">
        <v>248</v>
      </c>
      <c r="C19" s="26">
        <v>18142</v>
      </c>
      <c r="D19" s="26">
        <v>30843</v>
      </c>
      <c r="E19" s="26">
        <v>8024</v>
      </c>
      <c r="F19" s="26">
        <v>10570</v>
      </c>
      <c r="G19" s="26">
        <v>27385</v>
      </c>
      <c r="H19" s="26">
        <v>37</v>
      </c>
      <c r="I19" s="26">
        <v>63429</v>
      </c>
      <c r="J19" s="42">
        <f t="shared" ref="J19:J22" si="1">SUM(C19:I19)</f>
        <v>158430</v>
      </c>
    </row>
    <row r="20" spans="2:10" x14ac:dyDescent="0.25">
      <c r="B20" t="s">
        <v>61</v>
      </c>
      <c r="C20" s="26">
        <v>-24846</v>
      </c>
      <c r="D20" s="26">
        <v>0</v>
      </c>
      <c r="E20" s="26">
        <v>-7730</v>
      </c>
      <c r="F20" s="26">
        <v>0</v>
      </c>
      <c r="G20" s="26">
        <v>-27299</v>
      </c>
      <c r="H20" s="26">
        <v>0</v>
      </c>
      <c r="I20" s="26">
        <v>-84080</v>
      </c>
      <c r="J20" s="157">
        <f t="shared" si="1"/>
        <v>-143955</v>
      </c>
    </row>
    <row r="21" spans="2:10" x14ac:dyDescent="0.25">
      <c r="B21" t="s">
        <v>563</v>
      </c>
      <c r="C21" s="28">
        <v>986</v>
      </c>
      <c r="D21" s="28">
        <v>1547</v>
      </c>
      <c r="E21" s="28">
        <v>364</v>
      </c>
      <c r="F21" s="28">
        <v>292</v>
      </c>
      <c r="G21" s="28">
        <v>-86</v>
      </c>
      <c r="H21" s="28">
        <v>131</v>
      </c>
      <c r="I21" s="28">
        <v>-1413</v>
      </c>
      <c r="J21" s="157">
        <f t="shared" si="1"/>
        <v>1821</v>
      </c>
    </row>
    <row r="22" spans="2:10" ht="15.75" thickBot="1" x14ac:dyDescent="0.3">
      <c r="B22" s="47" t="s">
        <v>68</v>
      </c>
      <c r="C22" s="111">
        <v>0</v>
      </c>
      <c r="D22" s="111">
        <v>0</v>
      </c>
      <c r="E22" s="111">
        <v>0</v>
      </c>
      <c r="F22" s="111">
        <v>0</v>
      </c>
      <c r="G22" s="111">
        <v>0</v>
      </c>
      <c r="H22" s="111">
        <v>0</v>
      </c>
      <c r="I22" s="111">
        <v>1413</v>
      </c>
      <c r="J22" s="111">
        <f t="shared" si="1"/>
        <v>1413</v>
      </c>
    </row>
    <row r="23" spans="2:10" ht="25.5" customHeight="1" thickBot="1" x14ac:dyDescent="0.3">
      <c r="B23" s="54" t="s">
        <v>247</v>
      </c>
      <c r="C23" s="61">
        <f>SUM(C19:C22)</f>
        <v>-5718</v>
      </c>
      <c r="D23" s="61">
        <f t="shared" ref="D23:H23" si="2">SUM(D19:D22)</f>
        <v>32390</v>
      </c>
      <c r="E23" s="61">
        <f t="shared" si="2"/>
        <v>658</v>
      </c>
      <c r="F23" s="61">
        <f t="shared" si="2"/>
        <v>10862</v>
      </c>
      <c r="G23" s="61">
        <f t="shared" si="2"/>
        <v>0</v>
      </c>
      <c r="H23" s="61">
        <f t="shared" si="2"/>
        <v>168</v>
      </c>
      <c r="I23" s="61">
        <f>SUM(I19:I22)</f>
        <v>-20651</v>
      </c>
      <c r="J23" s="61">
        <f>SUM(J19:J22)</f>
        <v>17709</v>
      </c>
    </row>
  </sheetData>
  <pageMargins left="0.7" right="0.7" top="0.75" bottom="0.75" header="0.3" footer="0.3"/>
  <pageSetup scale="7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B2:K28"/>
  <sheetViews>
    <sheetView workbookViewId="0">
      <selection activeCell="B4" sqref="B4"/>
    </sheetView>
  </sheetViews>
  <sheetFormatPr defaultRowHeight="15" x14ac:dyDescent="0.25"/>
  <cols>
    <col min="2" max="2" width="49" customWidth="1"/>
    <col min="3" max="9" width="14.140625" customWidth="1"/>
    <col min="10" max="10" width="12.5703125" customWidth="1"/>
    <col min="11" max="11" width="15.140625" customWidth="1"/>
  </cols>
  <sheetData>
    <row r="2" spans="2:11" ht="15.75" thickBot="1" x14ac:dyDescent="0.3">
      <c r="B2" s="147" t="s">
        <v>21</v>
      </c>
      <c r="C2" s="147"/>
      <c r="D2" s="147"/>
      <c r="E2" s="147"/>
      <c r="F2" s="147"/>
      <c r="G2" s="147"/>
      <c r="H2" s="147"/>
      <c r="I2" s="147"/>
      <c r="J2" s="147"/>
      <c r="K2" s="147"/>
    </row>
    <row r="3" spans="2:11" ht="22.5" customHeight="1" x14ac:dyDescent="0.25">
      <c r="B3" s="118" t="s">
        <v>668</v>
      </c>
      <c r="C3" s="118"/>
      <c r="D3" s="118"/>
      <c r="E3" s="118"/>
      <c r="F3" s="118"/>
      <c r="G3" s="118"/>
      <c r="H3" s="118"/>
      <c r="I3" s="118"/>
      <c r="J3" s="132"/>
      <c r="K3" s="134" t="s">
        <v>150</v>
      </c>
    </row>
    <row r="5" spans="2:11" ht="30" x14ac:dyDescent="0.25">
      <c r="B5" s="7" t="s">
        <v>431</v>
      </c>
      <c r="C5" s="7"/>
      <c r="D5" s="7"/>
      <c r="E5" s="7"/>
      <c r="F5" s="7"/>
      <c r="G5" s="7"/>
      <c r="H5" s="7"/>
      <c r="I5" s="7"/>
    </row>
    <row r="6" spans="2:11" ht="30" x14ac:dyDescent="0.25">
      <c r="B6" s="7" t="s">
        <v>406</v>
      </c>
      <c r="C6" s="7"/>
      <c r="D6" s="7"/>
      <c r="E6" s="7"/>
      <c r="F6" s="7"/>
      <c r="G6" s="7"/>
      <c r="H6" s="7"/>
      <c r="I6" s="7"/>
    </row>
    <row r="8" spans="2:11" ht="76.5" customHeight="1" x14ac:dyDescent="0.25">
      <c r="C8" s="31" t="s">
        <v>70</v>
      </c>
      <c r="D8" s="31" t="s">
        <v>556</v>
      </c>
      <c r="E8" s="31" t="s">
        <v>557</v>
      </c>
      <c r="F8" s="31" t="s">
        <v>558</v>
      </c>
      <c r="G8" s="31" t="s">
        <v>559</v>
      </c>
      <c r="H8" s="31" t="s">
        <v>560</v>
      </c>
      <c r="I8" s="31" t="s">
        <v>561</v>
      </c>
      <c r="J8" s="31" t="s">
        <v>704</v>
      </c>
      <c r="K8" s="31" t="s">
        <v>564</v>
      </c>
    </row>
    <row r="9" spans="2:11" x14ac:dyDescent="0.25">
      <c r="C9" s="31" t="s">
        <v>207</v>
      </c>
      <c r="D9" s="31" t="s">
        <v>207</v>
      </c>
      <c r="E9" s="31" t="s">
        <v>207</v>
      </c>
      <c r="F9" s="31" t="s">
        <v>207</v>
      </c>
      <c r="G9" s="31" t="s">
        <v>207</v>
      </c>
      <c r="H9" s="31" t="s">
        <v>207</v>
      </c>
      <c r="I9" s="31" t="s">
        <v>207</v>
      </c>
      <c r="J9" s="31" t="s">
        <v>207</v>
      </c>
      <c r="K9" s="31" t="s">
        <v>35</v>
      </c>
    </row>
    <row r="10" spans="2:11" x14ac:dyDescent="0.25">
      <c r="J10" s="31"/>
      <c r="K10" s="31"/>
    </row>
    <row r="11" spans="2:11" ht="19.5" customHeight="1" thickBot="1" x14ac:dyDescent="0.3">
      <c r="B11" s="54" t="s">
        <v>149</v>
      </c>
      <c r="C11" s="210">
        <v>-5718</v>
      </c>
      <c r="D11" s="210">
        <v>32390</v>
      </c>
      <c r="E11" s="210">
        <v>658</v>
      </c>
      <c r="F11" s="210">
        <v>10862</v>
      </c>
      <c r="G11" s="209" t="s">
        <v>11</v>
      </c>
      <c r="H11" s="210">
        <v>168</v>
      </c>
      <c r="I11" s="210">
        <v>-20651</v>
      </c>
      <c r="J11" s="55">
        <f>SUM(C11:I11)</f>
        <v>17709</v>
      </c>
      <c r="K11" s="55">
        <v>20019</v>
      </c>
    </row>
    <row r="12" spans="2:11" x14ac:dyDescent="0.25">
      <c r="B12" s="7"/>
      <c r="C12" s="7"/>
      <c r="D12" s="7"/>
      <c r="E12" s="7"/>
      <c r="F12" s="7"/>
      <c r="G12" s="7"/>
      <c r="H12" s="7"/>
      <c r="I12" s="7"/>
      <c r="J12" s="79"/>
      <c r="K12" s="79"/>
    </row>
    <row r="13" spans="2:11" x14ac:dyDescent="0.25">
      <c r="B13" s="2" t="s">
        <v>252</v>
      </c>
      <c r="C13" s="2"/>
      <c r="D13" s="2"/>
      <c r="E13" s="2"/>
      <c r="F13" s="2"/>
      <c r="G13" s="2"/>
      <c r="H13" s="2"/>
      <c r="I13" s="2"/>
      <c r="J13" s="22"/>
      <c r="K13" s="22"/>
    </row>
    <row r="14" spans="2:11" x14ac:dyDescent="0.25">
      <c r="B14" s="2" t="s">
        <v>62</v>
      </c>
      <c r="C14" s="22">
        <v>-228</v>
      </c>
      <c r="D14" s="22" t="s">
        <v>11</v>
      </c>
      <c r="E14" s="22">
        <v>-80</v>
      </c>
      <c r="F14" s="22" t="s">
        <v>11</v>
      </c>
      <c r="G14" s="22">
        <v>-274</v>
      </c>
      <c r="H14" s="22" t="s">
        <v>11</v>
      </c>
      <c r="I14" s="22">
        <v>-1492</v>
      </c>
      <c r="J14" s="22">
        <f t="shared" ref="J14:J17" si="0">SUM(C14:I14)</f>
        <v>-2074</v>
      </c>
      <c r="K14" s="39">
        <v>-3237</v>
      </c>
    </row>
    <row r="15" spans="2:11" x14ac:dyDescent="0.25">
      <c r="B15" s="2" t="s">
        <v>63</v>
      </c>
      <c r="C15" s="22">
        <v>-856</v>
      </c>
      <c r="D15" s="22" t="s">
        <v>11</v>
      </c>
      <c r="E15" s="22">
        <v>-103</v>
      </c>
      <c r="F15" s="22" t="s">
        <v>11</v>
      </c>
      <c r="G15" s="22">
        <v>-303</v>
      </c>
      <c r="H15" s="22" t="s">
        <v>11</v>
      </c>
      <c r="I15" s="22" t="s">
        <v>11</v>
      </c>
      <c r="J15" s="22">
        <f t="shared" si="0"/>
        <v>-1262</v>
      </c>
      <c r="K15" s="39">
        <v>-4397</v>
      </c>
    </row>
    <row r="16" spans="2:11" x14ac:dyDescent="0.25">
      <c r="B16" s="2" t="s">
        <v>253</v>
      </c>
      <c r="C16" s="22">
        <v>-1211</v>
      </c>
      <c r="D16" s="22">
        <v>-1840</v>
      </c>
      <c r="E16" s="22">
        <v>-483</v>
      </c>
      <c r="F16" s="22">
        <v>-552</v>
      </c>
      <c r="G16" s="22">
        <v>-932</v>
      </c>
      <c r="H16" s="22" t="s">
        <v>11</v>
      </c>
      <c r="I16" s="22">
        <v>-2519</v>
      </c>
      <c r="J16" s="22">
        <f t="shared" si="0"/>
        <v>-7537</v>
      </c>
      <c r="K16" s="22">
        <v>-9002</v>
      </c>
    </row>
    <row r="17" spans="2:11" ht="15.75" thickBot="1" x14ac:dyDescent="0.3">
      <c r="B17" s="52" t="s">
        <v>64</v>
      </c>
      <c r="C17" s="22">
        <v>1211</v>
      </c>
      <c r="D17" s="22" t="s">
        <v>11</v>
      </c>
      <c r="E17" s="22">
        <v>483</v>
      </c>
      <c r="F17" s="22" t="s">
        <v>11</v>
      </c>
      <c r="G17" s="22">
        <v>932</v>
      </c>
      <c r="H17" s="22" t="s">
        <v>11</v>
      </c>
      <c r="I17" s="22">
        <v>2519</v>
      </c>
      <c r="J17" s="22">
        <f t="shared" si="0"/>
        <v>5145</v>
      </c>
      <c r="K17" s="158">
        <v>6811</v>
      </c>
    </row>
    <row r="18" spans="2:11" ht="23.25" customHeight="1" thickBot="1" x14ac:dyDescent="0.3">
      <c r="B18" s="94" t="s">
        <v>148</v>
      </c>
      <c r="C18" s="96">
        <f>SUM(C14:C17)</f>
        <v>-1084</v>
      </c>
      <c r="D18" s="96">
        <f t="shared" ref="D18:I18" si="1">SUM(D14:D17)</f>
        <v>-1840</v>
      </c>
      <c r="E18" s="96">
        <f t="shared" si="1"/>
        <v>-183</v>
      </c>
      <c r="F18" s="96">
        <f t="shared" si="1"/>
        <v>-552</v>
      </c>
      <c r="G18" s="96">
        <f t="shared" si="1"/>
        <v>-577</v>
      </c>
      <c r="H18" s="96">
        <f t="shared" si="1"/>
        <v>0</v>
      </c>
      <c r="I18" s="96">
        <f t="shared" si="1"/>
        <v>-1492</v>
      </c>
      <c r="J18" s="96">
        <f>SUM(J14:J17)</f>
        <v>-5728</v>
      </c>
      <c r="K18" s="96">
        <f>SUM(K14:K17)</f>
        <v>-9825</v>
      </c>
    </row>
    <row r="19" spans="2:11" x14ac:dyDescent="0.25">
      <c r="B19" s="7"/>
      <c r="C19" s="7"/>
      <c r="D19" s="7"/>
      <c r="E19" s="7"/>
      <c r="F19" s="7"/>
      <c r="G19" s="7"/>
      <c r="H19" s="7"/>
      <c r="I19" s="7"/>
      <c r="J19" s="79"/>
      <c r="K19" s="79"/>
    </row>
    <row r="20" spans="2:11" x14ac:dyDescent="0.25">
      <c r="B20" s="2" t="s">
        <v>251</v>
      </c>
      <c r="C20" s="2"/>
      <c r="D20" s="2"/>
      <c r="E20" s="2"/>
      <c r="F20" s="2"/>
      <c r="G20" s="2"/>
      <c r="H20" s="2"/>
      <c r="I20" s="2"/>
      <c r="J20" s="22"/>
      <c r="K20" s="22"/>
    </row>
    <row r="21" spans="2:11" x14ac:dyDescent="0.25">
      <c r="B21" s="2" t="s">
        <v>65</v>
      </c>
      <c r="C21" s="22">
        <v>775</v>
      </c>
      <c r="D21" s="22">
        <v>781</v>
      </c>
      <c r="E21" s="22">
        <v>292</v>
      </c>
      <c r="F21" s="22">
        <v>510</v>
      </c>
      <c r="G21" s="22">
        <v>434</v>
      </c>
      <c r="H21" s="22">
        <v>1</v>
      </c>
      <c r="I21" s="22">
        <v>3401</v>
      </c>
      <c r="J21" s="22">
        <f>SUM(C21:I21)</f>
        <v>6194</v>
      </c>
      <c r="K21" s="22">
        <v>8164</v>
      </c>
    </row>
    <row r="22" spans="2:11" x14ac:dyDescent="0.25">
      <c r="B22" s="2" t="s">
        <v>566</v>
      </c>
      <c r="C22" s="22">
        <v>-293</v>
      </c>
      <c r="D22" s="22">
        <v>-414</v>
      </c>
      <c r="E22" s="22">
        <v>-159</v>
      </c>
      <c r="F22" s="22">
        <v>-112</v>
      </c>
      <c r="G22" s="22">
        <v>30</v>
      </c>
      <c r="H22" s="22">
        <v>-8</v>
      </c>
      <c r="I22" s="22">
        <v>553</v>
      </c>
      <c r="J22" s="22">
        <f t="shared" ref="J22:J26" si="2">SUM(C22:I22)</f>
        <v>-403</v>
      </c>
      <c r="K22" s="22">
        <v>-1037</v>
      </c>
    </row>
    <row r="23" spans="2:11" x14ac:dyDescent="0.25">
      <c r="B23" s="2" t="s">
        <v>66</v>
      </c>
      <c r="C23" s="22" t="s">
        <v>11</v>
      </c>
      <c r="D23" s="22" t="s">
        <v>11</v>
      </c>
      <c r="E23" s="22" t="s">
        <v>11</v>
      </c>
      <c r="F23" s="22" t="s">
        <v>11</v>
      </c>
      <c r="G23" s="22">
        <v>485</v>
      </c>
      <c r="H23" s="22" t="s">
        <v>11</v>
      </c>
      <c r="I23" s="22" t="s">
        <v>11</v>
      </c>
      <c r="J23" s="22">
        <f t="shared" si="2"/>
        <v>485</v>
      </c>
      <c r="K23" s="39">
        <v>313</v>
      </c>
    </row>
    <row r="24" spans="2:11" x14ac:dyDescent="0.25">
      <c r="B24" s="2" t="s">
        <v>67</v>
      </c>
      <c r="C24" s="22">
        <v>952</v>
      </c>
      <c r="D24" s="22">
        <v>1597</v>
      </c>
      <c r="E24" s="22">
        <v>373</v>
      </c>
      <c r="F24" s="22">
        <v>496</v>
      </c>
      <c r="G24" s="22">
        <v>1340</v>
      </c>
      <c r="H24" s="22">
        <v>2</v>
      </c>
      <c r="I24" s="22">
        <v>3478</v>
      </c>
      <c r="J24" s="22">
        <f t="shared" si="2"/>
        <v>8238</v>
      </c>
      <c r="K24" s="22">
        <v>8128</v>
      </c>
    </row>
    <row r="25" spans="2:11" x14ac:dyDescent="0.25">
      <c r="B25" s="2" t="s">
        <v>565</v>
      </c>
      <c r="C25" s="22" t="s">
        <v>11</v>
      </c>
      <c r="D25" s="22" t="s">
        <v>11</v>
      </c>
      <c r="E25" s="22" t="s">
        <v>11</v>
      </c>
      <c r="F25" s="22" t="s">
        <v>11</v>
      </c>
      <c r="G25" s="22" t="s">
        <v>11</v>
      </c>
      <c r="H25" s="22" t="s">
        <v>11</v>
      </c>
      <c r="I25" s="22">
        <v>5876</v>
      </c>
      <c r="J25" s="22">
        <f t="shared" si="2"/>
        <v>5876</v>
      </c>
      <c r="K25" s="39">
        <v>-539</v>
      </c>
    </row>
    <row r="26" spans="2:11" ht="15.75" thickBot="1" x14ac:dyDescent="0.3">
      <c r="B26" s="52" t="s">
        <v>69</v>
      </c>
      <c r="C26" s="53">
        <v>-1289</v>
      </c>
      <c r="D26" s="53" t="s">
        <v>11</v>
      </c>
      <c r="E26" s="53">
        <v>-356</v>
      </c>
      <c r="F26" s="53" t="s">
        <v>11</v>
      </c>
      <c r="G26" s="53">
        <v>-1712</v>
      </c>
      <c r="H26" s="53" t="s">
        <v>11</v>
      </c>
      <c r="I26" s="53">
        <v>-4554</v>
      </c>
      <c r="J26" s="53">
        <f t="shared" si="2"/>
        <v>-7911</v>
      </c>
      <c r="K26" s="110">
        <v>-7514</v>
      </c>
    </row>
    <row r="27" spans="2:11" ht="23.25" customHeight="1" thickBot="1" x14ac:dyDescent="0.3">
      <c r="B27" s="94" t="s">
        <v>147</v>
      </c>
      <c r="C27" s="96">
        <f t="shared" ref="C27:I27" si="3">SUM(C21:C26)</f>
        <v>145</v>
      </c>
      <c r="D27" s="96">
        <f t="shared" si="3"/>
        <v>1964</v>
      </c>
      <c r="E27" s="96">
        <f t="shared" si="3"/>
        <v>150</v>
      </c>
      <c r="F27" s="96">
        <f t="shared" si="3"/>
        <v>894</v>
      </c>
      <c r="G27" s="96">
        <f t="shared" si="3"/>
        <v>577</v>
      </c>
      <c r="H27" s="96">
        <f t="shared" si="3"/>
        <v>-5</v>
      </c>
      <c r="I27" s="96">
        <f t="shared" si="3"/>
        <v>8754</v>
      </c>
      <c r="J27" s="96">
        <f>SUM(J21:J26)</f>
        <v>12479</v>
      </c>
      <c r="K27" s="96">
        <f>SUM(K21:K26)</f>
        <v>7515</v>
      </c>
    </row>
    <row r="28" spans="2:11" ht="23.25" customHeight="1" thickBot="1" x14ac:dyDescent="0.3">
      <c r="B28" s="54" t="s">
        <v>146</v>
      </c>
      <c r="C28" s="55">
        <f t="shared" ref="C28:I28" si="4">SUM(C11,C18,C27)</f>
        <v>-6657</v>
      </c>
      <c r="D28" s="55">
        <f t="shared" si="4"/>
        <v>32514</v>
      </c>
      <c r="E28" s="55">
        <f t="shared" si="4"/>
        <v>625</v>
      </c>
      <c r="F28" s="55">
        <f t="shared" si="4"/>
        <v>11204</v>
      </c>
      <c r="G28" s="55">
        <f t="shared" si="4"/>
        <v>0</v>
      </c>
      <c r="H28" s="55">
        <f t="shared" si="4"/>
        <v>163</v>
      </c>
      <c r="I28" s="55">
        <f t="shared" si="4"/>
        <v>-13389</v>
      </c>
      <c r="J28" s="55">
        <f>SUM(J11,J18,J27)</f>
        <v>24460</v>
      </c>
      <c r="K28" s="55">
        <f>SUM(K11,K18,K27)</f>
        <v>17709</v>
      </c>
    </row>
  </sheetData>
  <pageMargins left="0.7" right="0.7" top="0.75" bottom="0.75" header="0.3" footer="0.3"/>
  <pageSetup scale="6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B2:E13"/>
  <sheetViews>
    <sheetView workbookViewId="0">
      <selection activeCell="B3" sqref="B3"/>
    </sheetView>
  </sheetViews>
  <sheetFormatPr defaultRowHeight="15" x14ac:dyDescent="0.25"/>
  <cols>
    <col min="2" max="2" width="40.7109375" customWidth="1"/>
    <col min="3" max="3" width="22" customWidth="1"/>
    <col min="4" max="4" width="17.42578125" customWidth="1"/>
    <col min="5" max="5" width="13.85546875" customWidth="1"/>
  </cols>
  <sheetData>
    <row r="2" spans="2:5" ht="15.75" thickBot="1" x14ac:dyDescent="0.3">
      <c r="B2" s="147" t="s">
        <v>21</v>
      </c>
      <c r="C2" s="147"/>
      <c r="D2" s="147"/>
      <c r="E2" s="147"/>
    </row>
    <row r="3" spans="2:5" ht="30" x14ac:dyDescent="0.25">
      <c r="B3" s="118" t="s">
        <v>668</v>
      </c>
      <c r="C3" s="118"/>
      <c r="D3" s="132"/>
      <c r="E3" s="134" t="s">
        <v>150</v>
      </c>
    </row>
    <row r="5" spans="2:5" x14ac:dyDescent="0.25">
      <c r="B5" s="1" t="s">
        <v>257</v>
      </c>
    </row>
    <row r="6" spans="2:5" x14ac:dyDescent="0.25">
      <c r="B6" s="1"/>
    </row>
    <row r="7" spans="2:5" x14ac:dyDescent="0.25">
      <c r="B7" t="s">
        <v>407</v>
      </c>
    </row>
    <row r="8" spans="2:5" ht="45" x14ac:dyDescent="0.25">
      <c r="C8" s="31" t="s">
        <v>310</v>
      </c>
      <c r="D8" s="31" t="s">
        <v>408</v>
      </c>
      <c r="E8" s="31" t="s">
        <v>311</v>
      </c>
    </row>
    <row r="9" spans="2:5" x14ac:dyDescent="0.25">
      <c r="B9" s="21" t="s">
        <v>210</v>
      </c>
      <c r="C9" s="31"/>
      <c r="D9" s="31"/>
      <c r="E9" s="31"/>
    </row>
    <row r="10" spans="2:5" ht="30" x14ac:dyDescent="0.25">
      <c r="B10" s="2" t="s">
        <v>70</v>
      </c>
      <c r="C10" s="86">
        <v>45383</v>
      </c>
      <c r="D10" s="86">
        <v>45688</v>
      </c>
      <c r="E10" s="86">
        <v>46844</v>
      </c>
    </row>
    <row r="11" spans="2:5" x14ac:dyDescent="0.25">
      <c r="B11" t="s">
        <v>71</v>
      </c>
      <c r="C11" s="86">
        <v>44652</v>
      </c>
      <c r="D11" s="86">
        <v>45658</v>
      </c>
      <c r="E11" s="86">
        <v>45748</v>
      </c>
    </row>
    <row r="12" spans="2:5" ht="30" x14ac:dyDescent="0.25">
      <c r="B12" s="2" t="s">
        <v>151</v>
      </c>
      <c r="C12" s="86">
        <v>45658</v>
      </c>
      <c r="D12" s="86">
        <v>45747</v>
      </c>
      <c r="E12" s="86">
        <v>46023</v>
      </c>
    </row>
    <row r="13" spans="2:5" ht="30" x14ac:dyDescent="0.25">
      <c r="B13" s="2" t="s">
        <v>152</v>
      </c>
      <c r="C13" s="86">
        <v>45473</v>
      </c>
      <c r="D13" s="86">
        <v>45473</v>
      </c>
      <c r="E13" s="86">
        <v>46203</v>
      </c>
    </row>
  </sheetData>
  <pageMargins left="0.7" right="0.7" top="0.75" bottom="0.75" header="0.3" footer="0.3"/>
  <pageSetup scale="8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B2:F12"/>
  <sheetViews>
    <sheetView workbookViewId="0">
      <selection activeCell="B3" sqref="B3"/>
    </sheetView>
  </sheetViews>
  <sheetFormatPr defaultRowHeight="15" x14ac:dyDescent="0.25"/>
  <cols>
    <col min="2" max="2" width="34.28515625" customWidth="1"/>
    <col min="3" max="6" width="19" customWidth="1"/>
  </cols>
  <sheetData>
    <row r="2" spans="2:6" ht="15.75" thickBot="1" x14ac:dyDescent="0.3">
      <c r="B2" s="117" t="s">
        <v>21</v>
      </c>
      <c r="C2" s="147"/>
      <c r="D2" s="147"/>
      <c r="E2" s="147"/>
      <c r="F2" s="147"/>
    </row>
    <row r="3" spans="2:6" ht="30" x14ac:dyDescent="0.25">
      <c r="B3" s="118" t="s">
        <v>668</v>
      </c>
      <c r="C3" s="118"/>
      <c r="D3" s="132"/>
      <c r="E3" s="134"/>
      <c r="F3" s="134" t="s">
        <v>150</v>
      </c>
    </row>
    <row r="5" spans="2:6" x14ac:dyDescent="0.25">
      <c r="B5" s="1" t="s">
        <v>256</v>
      </c>
    </row>
    <row r="6" spans="2:6" x14ac:dyDescent="0.25">
      <c r="B6" s="17"/>
    </row>
    <row r="7" spans="2:6" x14ac:dyDescent="0.25">
      <c r="B7" s="69" t="s">
        <v>72</v>
      </c>
    </row>
    <row r="8" spans="2:6" ht="45" x14ac:dyDescent="0.25">
      <c r="C8" s="31" t="s">
        <v>198</v>
      </c>
      <c r="D8" s="31" t="s">
        <v>255</v>
      </c>
      <c r="E8" s="41" t="s">
        <v>73</v>
      </c>
      <c r="F8" s="31" t="s">
        <v>312</v>
      </c>
    </row>
    <row r="9" spans="2:6" ht="30" x14ac:dyDescent="0.25">
      <c r="B9" s="2" t="s">
        <v>74</v>
      </c>
      <c r="C9" s="43">
        <v>4.8800000000000003E-2</v>
      </c>
      <c r="D9" s="43">
        <v>5.9400000000000001E-2</v>
      </c>
      <c r="E9" s="43">
        <v>4.3999999999999997E-2</v>
      </c>
      <c r="F9" s="43">
        <v>4.7E-2</v>
      </c>
    </row>
    <row r="10" spans="2:6" x14ac:dyDescent="0.25">
      <c r="B10" s="2" t="s">
        <v>75</v>
      </c>
      <c r="C10" s="43">
        <v>0.02</v>
      </c>
      <c r="D10" s="43">
        <v>7.2999999999999995E-2</v>
      </c>
      <c r="E10" s="43">
        <v>0.02</v>
      </c>
      <c r="F10" s="43">
        <v>0.03</v>
      </c>
    </row>
    <row r="11" spans="2:6" x14ac:dyDescent="0.25">
      <c r="B11" t="s">
        <v>76</v>
      </c>
      <c r="C11" s="43">
        <v>0.02</v>
      </c>
      <c r="D11" s="43">
        <v>0.02</v>
      </c>
      <c r="E11" s="43">
        <v>0.02</v>
      </c>
      <c r="F11" s="43">
        <v>0.02</v>
      </c>
    </row>
    <row r="12" spans="2:6" x14ac:dyDescent="0.25">
      <c r="B12" t="s">
        <v>77</v>
      </c>
      <c r="C12" s="43">
        <v>4.9000000000000002E-2</v>
      </c>
      <c r="D12" s="43">
        <v>5.45E-2</v>
      </c>
      <c r="E12" s="43">
        <v>5.1999999999999998E-2</v>
      </c>
      <c r="F12" s="43">
        <v>4.7E-2</v>
      </c>
    </row>
  </sheetData>
  <pageMargins left="0.7" right="0.7" top="0.75" bottom="0.75" header="0.3" footer="0.3"/>
  <pageSetup scale="7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B2:F23"/>
  <sheetViews>
    <sheetView topLeftCell="A2" workbookViewId="0">
      <selection activeCell="B2" sqref="B2"/>
    </sheetView>
  </sheetViews>
  <sheetFormatPr defaultRowHeight="15" x14ac:dyDescent="0.25"/>
  <cols>
    <col min="2" max="2" width="34.42578125" customWidth="1"/>
    <col min="3" max="3" width="14.5703125" customWidth="1"/>
    <col min="4" max="4" width="14.7109375" customWidth="1"/>
    <col min="5" max="5" width="10.28515625" customWidth="1"/>
    <col min="6" max="6" width="13.28515625" customWidth="1"/>
  </cols>
  <sheetData>
    <row r="2" spans="2:6" ht="15.75" thickBot="1" x14ac:dyDescent="0.3">
      <c r="B2" s="117" t="s">
        <v>21</v>
      </c>
      <c r="C2" s="147"/>
      <c r="D2" s="147"/>
      <c r="E2" s="147"/>
      <c r="F2" s="147"/>
    </row>
    <row r="3" spans="2:6" ht="30" x14ac:dyDescent="0.25">
      <c r="B3" s="118" t="s">
        <v>668</v>
      </c>
      <c r="C3" s="132"/>
      <c r="D3" s="132"/>
      <c r="E3" s="132"/>
      <c r="F3" s="134" t="s">
        <v>29</v>
      </c>
    </row>
    <row r="5" spans="2:6" x14ac:dyDescent="0.25">
      <c r="B5" s="1" t="s">
        <v>78</v>
      </c>
    </row>
    <row r="8" spans="2:6" ht="30" x14ac:dyDescent="0.25">
      <c r="C8" s="31" t="s">
        <v>432</v>
      </c>
      <c r="D8" s="31" t="s">
        <v>433</v>
      </c>
      <c r="E8" s="21">
        <v>2025</v>
      </c>
      <c r="F8" s="259">
        <v>2024</v>
      </c>
    </row>
    <row r="9" spans="2:6" x14ac:dyDescent="0.25">
      <c r="C9" s="44" t="s">
        <v>35</v>
      </c>
      <c r="D9" s="44" t="s">
        <v>35</v>
      </c>
      <c r="E9" s="44" t="s">
        <v>161</v>
      </c>
      <c r="F9" s="44" t="s">
        <v>161</v>
      </c>
    </row>
    <row r="10" spans="2:6" x14ac:dyDescent="0.25">
      <c r="C10" s="44"/>
      <c r="D10" s="44"/>
      <c r="E10" s="44"/>
      <c r="F10" s="44"/>
    </row>
    <row r="11" spans="2:6" x14ac:dyDescent="0.25">
      <c r="B11" s="1" t="s">
        <v>79</v>
      </c>
    </row>
    <row r="12" spans="2:6" ht="30" x14ac:dyDescent="0.25">
      <c r="B12" s="2" t="s">
        <v>153</v>
      </c>
      <c r="C12" s="26">
        <v>36229</v>
      </c>
      <c r="D12" s="26">
        <v>9019</v>
      </c>
      <c r="E12" s="26">
        <f>SUM(C12:D12)</f>
        <v>45248</v>
      </c>
      <c r="F12" s="26">
        <v>45210</v>
      </c>
    </row>
    <row r="13" spans="2:6" x14ac:dyDescent="0.25">
      <c r="B13" s="2" t="s">
        <v>65</v>
      </c>
      <c r="C13" s="26">
        <v>2440</v>
      </c>
      <c r="D13" s="26">
        <v>714</v>
      </c>
      <c r="E13" s="26">
        <f t="shared" ref="E13:E22" si="0">SUM(C13:D13)</f>
        <v>3154</v>
      </c>
      <c r="F13" s="26">
        <v>3152</v>
      </c>
    </row>
    <row r="14" spans="2:6" x14ac:dyDescent="0.25">
      <c r="B14" t="s">
        <v>80</v>
      </c>
      <c r="C14" s="26">
        <v>1902</v>
      </c>
      <c r="D14" s="26">
        <v>493</v>
      </c>
      <c r="E14" s="26">
        <f t="shared" si="0"/>
        <v>2395</v>
      </c>
      <c r="F14" s="26">
        <v>2177</v>
      </c>
    </row>
    <row r="15" spans="2:6" x14ac:dyDescent="0.25">
      <c r="B15" t="s">
        <v>81</v>
      </c>
      <c r="C15" s="26">
        <v>-6506</v>
      </c>
      <c r="D15" s="26">
        <v>-799</v>
      </c>
      <c r="E15" s="26">
        <f t="shared" si="0"/>
        <v>-7305</v>
      </c>
      <c r="F15" s="26">
        <v>-5051</v>
      </c>
    </row>
    <row r="16" spans="2:6" x14ac:dyDescent="0.25">
      <c r="B16" t="s">
        <v>258</v>
      </c>
      <c r="C16" s="26">
        <v>30</v>
      </c>
      <c r="D16" s="26">
        <v>-1</v>
      </c>
      <c r="E16" s="26">
        <f t="shared" si="0"/>
        <v>29</v>
      </c>
      <c r="F16" s="26">
        <v>0</v>
      </c>
    </row>
    <row r="17" spans="2:6" x14ac:dyDescent="0.25">
      <c r="B17" s="4" t="s">
        <v>569</v>
      </c>
      <c r="C17" s="208">
        <v>7759</v>
      </c>
      <c r="D17" s="208">
        <v>-2619</v>
      </c>
      <c r="E17" s="208">
        <f t="shared" si="0"/>
        <v>5140</v>
      </c>
      <c r="F17" s="208">
        <v>-240</v>
      </c>
    </row>
    <row r="18" spans="2:6" ht="35.25" customHeight="1" x14ac:dyDescent="0.25">
      <c r="B18" s="2" t="s">
        <v>199</v>
      </c>
      <c r="C18" s="29">
        <f>SUM(C12:C17)</f>
        <v>41854</v>
      </c>
      <c r="D18" s="29">
        <f>SUM(D12:D17)</f>
        <v>6807</v>
      </c>
      <c r="E18" s="26">
        <f t="shared" si="0"/>
        <v>48661</v>
      </c>
      <c r="F18" s="29">
        <f>SUM(F12:F17)</f>
        <v>45248</v>
      </c>
    </row>
    <row r="19" spans="2:6" x14ac:dyDescent="0.25">
      <c r="B19" s="3" t="s">
        <v>567</v>
      </c>
      <c r="C19" s="208">
        <v>-12824</v>
      </c>
      <c r="D19" s="208">
        <v>-525</v>
      </c>
      <c r="E19" s="208">
        <f t="shared" si="0"/>
        <v>-13349</v>
      </c>
      <c r="F19" s="208">
        <v>-9177</v>
      </c>
    </row>
    <row r="20" spans="2:6" ht="24" customHeight="1" x14ac:dyDescent="0.25">
      <c r="B20" s="1" t="s">
        <v>568</v>
      </c>
      <c r="C20" s="85">
        <f>SUM(C18:C19)</f>
        <v>29030</v>
      </c>
      <c r="D20" s="85">
        <f>SUM(D18:D19)</f>
        <v>6282</v>
      </c>
      <c r="E20" s="85">
        <f>SUM(E18:E19)</f>
        <v>35312</v>
      </c>
      <c r="F20" s="85">
        <v>36071</v>
      </c>
    </row>
    <row r="21" spans="2:6" x14ac:dyDescent="0.25">
      <c r="B21" s="2" t="s">
        <v>82</v>
      </c>
      <c r="C21" s="29">
        <v>8228</v>
      </c>
      <c r="D21" s="39">
        <v>0</v>
      </c>
      <c r="E21" s="26">
        <f t="shared" si="0"/>
        <v>8228</v>
      </c>
      <c r="F21" s="29">
        <v>6563</v>
      </c>
    </row>
    <row r="22" spans="2:6" x14ac:dyDescent="0.25">
      <c r="B22" s="3" t="s">
        <v>215</v>
      </c>
      <c r="C22" s="211">
        <v>0</v>
      </c>
      <c r="D22" s="208">
        <v>3363</v>
      </c>
      <c r="E22" s="208">
        <f t="shared" si="0"/>
        <v>3363</v>
      </c>
      <c r="F22" s="208">
        <v>2777</v>
      </c>
    </row>
    <row r="23" spans="2:6" ht="36.75" customHeight="1" thickBot="1" x14ac:dyDescent="0.3">
      <c r="B23" s="54" t="s">
        <v>570</v>
      </c>
      <c r="C23" s="153">
        <f>SUM(C20:C22)</f>
        <v>37258</v>
      </c>
      <c r="D23" s="61">
        <f>SUM(D20:D22)</f>
        <v>9645</v>
      </c>
      <c r="E23" s="61">
        <f>SUM(E20:E22)</f>
        <v>46903</v>
      </c>
      <c r="F23" s="61">
        <f>SUM(F20:F22)</f>
        <v>45411</v>
      </c>
    </row>
  </sheetData>
  <pageMargins left="0.7" right="0.7" top="0.75" bottom="0.75" header="0.3" footer="0.3"/>
  <pageSetup scale="9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B2:F17"/>
  <sheetViews>
    <sheetView workbookViewId="0">
      <selection activeCell="B2" sqref="B2"/>
    </sheetView>
  </sheetViews>
  <sheetFormatPr defaultRowHeight="15" x14ac:dyDescent="0.25"/>
  <cols>
    <col min="2" max="2" width="32.42578125" customWidth="1"/>
    <col min="3" max="4" width="14" customWidth="1"/>
    <col min="5" max="5" width="11.7109375" customWidth="1"/>
    <col min="6" max="6" width="12.42578125" customWidth="1"/>
  </cols>
  <sheetData>
    <row r="2" spans="2:6" ht="23.25" customHeight="1" thickBot="1" x14ac:dyDescent="0.3">
      <c r="B2" s="117" t="s">
        <v>21</v>
      </c>
      <c r="C2" s="147"/>
      <c r="D2" s="147"/>
      <c r="E2" s="147"/>
      <c r="F2" s="147"/>
    </row>
    <row r="3" spans="2:6" ht="22.5" customHeight="1" x14ac:dyDescent="0.25">
      <c r="B3" s="118" t="s">
        <v>668</v>
      </c>
      <c r="C3" s="132"/>
      <c r="D3" s="132"/>
      <c r="E3" s="132"/>
      <c r="F3" s="134" t="s">
        <v>29</v>
      </c>
    </row>
    <row r="4" spans="2:6" ht="22.5" customHeight="1" x14ac:dyDescent="0.25">
      <c r="B4" s="7"/>
      <c r="C4" s="72"/>
      <c r="D4" s="72"/>
      <c r="E4" s="72"/>
      <c r="F4" s="72"/>
    </row>
    <row r="5" spans="2:6" ht="23.25" customHeight="1" x14ac:dyDescent="0.25">
      <c r="B5" s="1" t="s">
        <v>435</v>
      </c>
    </row>
    <row r="7" spans="2:6" ht="36.75" customHeight="1" x14ac:dyDescent="0.25">
      <c r="C7" s="31" t="s">
        <v>432</v>
      </c>
      <c r="D7" s="31" t="s">
        <v>434</v>
      </c>
      <c r="E7" s="31">
        <v>2025</v>
      </c>
      <c r="F7" s="31">
        <v>2024</v>
      </c>
    </row>
    <row r="8" spans="2:6" x14ac:dyDescent="0.25">
      <c r="C8" s="44" t="s">
        <v>207</v>
      </c>
      <c r="D8" s="44" t="s">
        <v>207</v>
      </c>
      <c r="E8" s="44" t="s">
        <v>207</v>
      </c>
      <c r="F8" s="44" t="s">
        <v>207</v>
      </c>
    </row>
    <row r="9" spans="2:6" x14ac:dyDescent="0.25">
      <c r="B9" s="1" t="s">
        <v>83</v>
      </c>
    </row>
    <row r="10" spans="2:6" x14ac:dyDescent="0.25">
      <c r="B10" s="1"/>
    </row>
    <row r="11" spans="2:6" x14ac:dyDescent="0.25">
      <c r="B11" t="s">
        <v>65</v>
      </c>
      <c r="C11" s="26">
        <v>2440</v>
      </c>
      <c r="D11" s="26">
        <v>714</v>
      </c>
      <c r="E11" s="26">
        <f>+C11+D11</f>
        <v>3154</v>
      </c>
      <c r="F11" s="26">
        <v>3152</v>
      </c>
    </row>
    <row r="12" spans="2:6" x14ac:dyDescent="0.25">
      <c r="B12" t="s">
        <v>80</v>
      </c>
      <c r="C12" s="26">
        <v>1902</v>
      </c>
      <c r="D12" s="26">
        <v>493</v>
      </c>
      <c r="E12" s="26">
        <f t="shared" ref="E12:E14" si="0">+C12+D12</f>
        <v>2395</v>
      </c>
      <c r="F12" s="26">
        <v>2177</v>
      </c>
    </row>
    <row r="13" spans="2:6" x14ac:dyDescent="0.25">
      <c r="B13" t="s">
        <v>258</v>
      </c>
      <c r="C13" s="28">
        <v>30</v>
      </c>
      <c r="D13" s="28">
        <v>-1</v>
      </c>
      <c r="E13" s="28">
        <f t="shared" si="0"/>
        <v>29</v>
      </c>
      <c r="F13" s="28">
        <v>0</v>
      </c>
    </row>
    <row r="14" spans="2:6" ht="15.75" thickBot="1" x14ac:dyDescent="0.3">
      <c r="B14" s="47" t="s">
        <v>571</v>
      </c>
      <c r="C14" s="111">
        <v>-442</v>
      </c>
      <c r="D14" s="111">
        <v>1407</v>
      </c>
      <c r="E14" s="111">
        <f t="shared" si="0"/>
        <v>965</v>
      </c>
      <c r="F14" s="111">
        <v>209</v>
      </c>
    </row>
    <row r="15" spans="2:6" s="1" customFormat="1" ht="23.25" customHeight="1" thickBot="1" x14ac:dyDescent="0.3">
      <c r="B15" s="54" t="s">
        <v>160</v>
      </c>
      <c r="C15" s="61">
        <f>SUM(C11:C14)</f>
        <v>3930</v>
      </c>
      <c r="D15" s="61">
        <f>SUM(D11:D14)</f>
        <v>2613</v>
      </c>
      <c r="E15" s="61">
        <f>SUM(E11:E14)</f>
        <v>6543</v>
      </c>
      <c r="F15" s="61">
        <f>SUM(F11:F14)</f>
        <v>5538</v>
      </c>
    </row>
    <row r="17" ht="44.25" customHeight="1" x14ac:dyDescent="0.25"/>
  </sheetData>
  <pageMargins left="0.7" right="0.7" top="0.75" bottom="0.75" header="0.3" footer="0.3"/>
  <pageSetup scale="9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B2:F15"/>
  <sheetViews>
    <sheetView workbookViewId="0">
      <selection activeCell="B2" sqref="B2"/>
    </sheetView>
  </sheetViews>
  <sheetFormatPr defaultRowHeight="15" x14ac:dyDescent="0.25"/>
  <cols>
    <col min="1" max="1" width="9.140625" customWidth="1"/>
    <col min="2" max="2" width="41.5703125" customWidth="1"/>
    <col min="3" max="3" width="14.7109375" customWidth="1"/>
    <col min="4" max="4" width="15.28515625" customWidth="1"/>
    <col min="5" max="5" width="13.42578125" customWidth="1"/>
  </cols>
  <sheetData>
    <row r="2" spans="2:6" ht="15.75" thickBot="1" x14ac:dyDescent="0.3">
      <c r="B2" s="117" t="s">
        <v>21</v>
      </c>
      <c r="C2" s="147"/>
      <c r="D2" s="147"/>
      <c r="E2" s="147"/>
      <c r="F2" s="147"/>
    </row>
    <row r="3" spans="2:6" ht="30" x14ac:dyDescent="0.25">
      <c r="B3" s="118" t="s">
        <v>668</v>
      </c>
      <c r="C3" s="132"/>
      <c r="D3" s="132"/>
      <c r="E3" s="132"/>
      <c r="F3" s="134" t="s">
        <v>29</v>
      </c>
    </row>
    <row r="5" spans="2:6" ht="56.25" customHeight="1" x14ac:dyDescent="0.25">
      <c r="B5" s="315" t="s">
        <v>705</v>
      </c>
      <c r="C5" s="315"/>
      <c r="D5" s="315"/>
      <c r="E5" s="315"/>
      <c r="F5" s="315"/>
    </row>
    <row r="6" spans="2:6" x14ac:dyDescent="0.25">
      <c r="B6" s="18"/>
    </row>
    <row r="7" spans="2:6" ht="30.75" customHeight="1" x14ac:dyDescent="0.25">
      <c r="C7" s="31" t="s">
        <v>432</v>
      </c>
      <c r="D7" s="31" t="s">
        <v>433</v>
      </c>
      <c r="E7" s="31" t="s">
        <v>44</v>
      </c>
    </row>
    <row r="8" spans="2:6" x14ac:dyDescent="0.25">
      <c r="C8" s="44" t="s">
        <v>35</v>
      </c>
      <c r="D8" s="44" t="s">
        <v>35</v>
      </c>
      <c r="E8" s="44" t="s">
        <v>207</v>
      </c>
    </row>
    <row r="9" spans="2:6" x14ac:dyDescent="0.25">
      <c r="C9" s="44"/>
      <c r="D9" s="44"/>
      <c r="E9" s="44"/>
    </row>
    <row r="10" spans="2:6" x14ac:dyDescent="0.25">
      <c r="B10" s="45">
        <v>2025</v>
      </c>
      <c r="C10" s="59">
        <v>6340</v>
      </c>
      <c r="D10" s="35">
        <v>731</v>
      </c>
      <c r="E10" s="35">
        <f t="shared" ref="E10:E15" si="0">C10+D10</f>
        <v>7071</v>
      </c>
    </row>
    <row r="11" spans="2:6" x14ac:dyDescent="0.25">
      <c r="B11" s="45">
        <v>2026</v>
      </c>
      <c r="C11" s="59">
        <v>4864</v>
      </c>
      <c r="D11" s="35">
        <v>572</v>
      </c>
      <c r="E11" s="35">
        <f t="shared" si="0"/>
        <v>5436</v>
      </c>
    </row>
    <row r="12" spans="2:6" x14ac:dyDescent="0.25">
      <c r="B12" s="45">
        <v>2027</v>
      </c>
      <c r="C12" s="59">
        <v>4769</v>
      </c>
      <c r="D12" s="35">
        <v>576</v>
      </c>
      <c r="E12" s="35">
        <f t="shared" si="0"/>
        <v>5345</v>
      </c>
    </row>
    <row r="13" spans="2:6" x14ac:dyDescent="0.25">
      <c r="B13" s="45">
        <v>2028</v>
      </c>
      <c r="C13" s="59">
        <v>4636</v>
      </c>
      <c r="D13" s="35">
        <v>615</v>
      </c>
      <c r="E13" s="35">
        <f t="shared" si="0"/>
        <v>5251</v>
      </c>
    </row>
    <row r="14" spans="2:6" ht="15.75" thickBot="1" x14ac:dyDescent="0.3">
      <c r="B14" s="124">
        <v>2029</v>
      </c>
      <c r="C14" s="166">
        <v>4629</v>
      </c>
      <c r="D14" s="129">
        <v>641</v>
      </c>
      <c r="E14" s="129">
        <f t="shared" si="0"/>
        <v>5270</v>
      </c>
      <c r="F14" s="47"/>
    </row>
    <row r="15" spans="2:6" s="1" customFormat="1" ht="15.75" thickBot="1" x14ac:dyDescent="0.3">
      <c r="B15" s="167"/>
      <c r="C15" s="168">
        <f>SUM(C10:C14)</f>
        <v>25238</v>
      </c>
      <c r="D15" s="131">
        <f>SUM(D10:D14)</f>
        <v>3135</v>
      </c>
      <c r="E15" s="131">
        <f t="shared" si="0"/>
        <v>28373</v>
      </c>
      <c r="F15" s="126"/>
    </row>
  </sheetData>
  <mergeCells count="1">
    <mergeCell ref="B5:F5"/>
  </mergeCells>
  <pageMargins left="0.7" right="0.7" top="0.75" bottom="0.75" header="0.3" footer="0.3"/>
  <pageSetup scale="8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2:P31"/>
  <sheetViews>
    <sheetView workbookViewId="0">
      <selection activeCell="B3" sqref="B3"/>
    </sheetView>
  </sheetViews>
  <sheetFormatPr defaultRowHeight="15" x14ac:dyDescent="0.25"/>
  <cols>
    <col min="2" max="2" width="30.42578125" customWidth="1"/>
    <col min="3" max="3" width="11.28515625" customWidth="1"/>
    <col min="4" max="7" width="9" bestFit="1" customWidth="1"/>
    <col min="8" max="8" width="9.42578125" customWidth="1"/>
    <col min="9" max="9" width="9" bestFit="1" customWidth="1"/>
    <col min="10" max="10" width="10.42578125" customWidth="1"/>
  </cols>
  <sheetData>
    <row r="2" spans="2:10" ht="23.25" customHeight="1" thickBot="1" x14ac:dyDescent="0.3">
      <c r="B2" s="117" t="s">
        <v>21</v>
      </c>
      <c r="C2" s="147"/>
      <c r="D2" s="147"/>
      <c r="E2" s="147"/>
      <c r="F2" s="147"/>
      <c r="G2" s="147"/>
      <c r="H2" s="147"/>
      <c r="I2" s="147"/>
      <c r="J2" s="147"/>
    </row>
    <row r="3" spans="2:10" ht="24" customHeight="1" x14ac:dyDescent="0.25">
      <c r="B3" s="118" t="s">
        <v>668</v>
      </c>
      <c r="C3" s="132"/>
      <c r="D3" s="132"/>
      <c r="E3" s="132"/>
      <c r="F3" s="132"/>
      <c r="G3" s="132"/>
      <c r="H3" s="132"/>
      <c r="I3" s="132"/>
      <c r="J3" s="134" t="s">
        <v>29</v>
      </c>
    </row>
    <row r="4" spans="2:10" x14ac:dyDescent="0.25">
      <c r="B4" s="7"/>
      <c r="C4" s="72"/>
      <c r="D4" s="72"/>
      <c r="E4" s="72"/>
      <c r="F4" s="72"/>
      <c r="G4" s="72"/>
      <c r="H4" s="72"/>
      <c r="I4" s="72"/>
      <c r="J4" s="72"/>
    </row>
    <row r="5" spans="2:10" x14ac:dyDescent="0.25">
      <c r="B5" s="1" t="s">
        <v>259</v>
      </c>
    </row>
    <row r="7" spans="2:10" x14ac:dyDescent="0.25">
      <c r="C7" s="31" t="s">
        <v>84</v>
      </c>
      <c r="D7" s="31">
        <v>2025</v>
      </c>
      <c r="E7" s="31">
        <v>2026</v>
      </c>
      <c r="F7" s="31">
        <v>2027</v>
      </c>
      <c r="G7" s="31">
        <v>2028</v>
      </c>
      <c r="H7" s="31">
        <v>2029</v>
      </c>
      <c r="I7" s="31" t="s">
        <v>572</v>
      </c>
      <c r="J7" s="31" t="s">
        <v>44</v>
      </c>
    </row>
    <row r="8" spans="2:10" x14ac:dyDescent="0.25">
      <c r="C8" s="44"/>
      <c r="D8" s="44" t="s">
        <v>207</v>
      </c>
      <c r="E8" s="44" t="s">
        <v>207</v>
      </c>
      <c r="F8" s="44" t="s">
        <v>207</v>
      </c>
      <c r="G8" s="44" t="s">
        <v>207</v>
      </c>
      <c r="H8" s="44" t="s">
        <v>207</v>
      </c>
      <c r="I8" s="44" t="s">
        <v>207</v>
      </c>
      <c r="J8" s="44" t="s">
        <v>207</v>
      </c>
    </row>
    <row r="9" spans="2:10" x14ac:dyDescent="0.25">
      <c r="C9" s="1"/>
      <c r="D9" s="7"/>
      <c r="E9" s="7"/>
      <c r="F9" s="7"/>
      <c r="G9" s="7"/>
      <c r="H9" s="7"/>
      <c r="I9" s="7"/>
      <c r="J9" s="7"/>
    </row>
    <row r="10" spans="2:10" ht="18" customHeight="1" x14ac:dyDescent="0.25">
      <c r="B10" s="2" t="s">
        <v>85</v>
      </c>
      <c r="C10">
        <v>2048</v>
      </c>
      <c r="D10" s="22">
        <v>226109</v>
      </c>
      <c r="E10" s="22">
        <v>104954</v>
      </c>
      <c r="F10" s="22">
        <v>44631</v>
      </c>
      <c r="G10" s="22">
        <v>27560</v>
      </c>
      <c r="H10" s="22">
        <v>1593</v>
      </c>
      <c r="I10" s="22">
        <v>3756</v>
      </c>
      <c r="J10" s="22">
        <f>SUM(D10:I10)</f>
        <v>408603</v>
      </c>
    </row>
    <row r="11" spans="2:10" ht="18.75" customHeight="1" x14ac:dyDescent="0.25">
      <c r="B11" s="2" t="s">
        <v>86</v>
      </c>
      <c r="C11">
        <v>2032</v>
      </c>
      <c r="D11" s="22">
        <v>66107</v>
      </c>
      <c r="E11" s="22">
        <v>66590</v>
      </c>
      <c r="F11" s="22">
        <v>66704</v>
      </c>
      <c r="G11" s="22">
        <v>66821</v>
      </c>
      <c r="H11" s="22">
        <v>66942</v>
      </c>
      <c r="I11" s="22">
        <v>134135</v>
      </c>
      <c r="J11" s="22">
        <f t="shared" ref="J11:J15" si="0">SUM(D11:I11)</f>
        <v>467299</v>
      </c>
    </row>
    <row r="12" spans="2:10" ht="19.5" customHeight="1" x14ac:dyDescent="0.25">
      <c r="B12" s="2" t="s">
        <v>87</v>
      </c>
      <c r="C12">
        <v>2052</v>
      </c>
      <c r="D12" s="22">
        <v>121847</v>
      </c>
      <c r="E12" s="22">
        <v>76314</v>
      </c>
      <c r="F12" s="22">
        <v>64088</v>
      </c>
      <c r="G12" s="22">
        <v>20473</v>
      </c>
      <c r="H12" s="22">
        <v>15160</v>
      </c>
      <c r="I12" s="22">
        <v>140598</v>
      </c>
      <c r="J12" s="22">
        <f t="shared" si="0"/>
        <v>438480</v>
      </c>
    </row>
    <row r="13" spans="2:10" ht="20.25" customHeight="1" x14ac:dyDescent="0.25">
      <c r="B13" s="2" t="s">
        <v>88</v>
      </c>
      <c r="C13">
        <v>2029</v>
      </c>
      <c r="D13" s="22">
        <v>1007</v>
      </c>
      <c r="E13" s="22">
        <v>558</v>
      </c>
      <c r="F13" s="22">
        <v>284</v>
      </c>
      <c r="G13" s="22">
        <v>68</v>
      </c>
      <c r="H13" s="68">
        <v>4</v>
      </c>
      <c r="I13" s="68" t="s">
        <v>11</v>
      </c>
      <c r="J13" s="22">
        <f t="shared" si="0"/>
        <v>1921</v>
      </c>
    </row>
    <row r="14" spans="2:10" ht="18.75" customHeight="1" x14ac:dyDescent="0.25">
      <c r="B14" s="2" t="s">
        <v>89</v>
      </c>
      <c r="C14">
        <v>2031</v>
      </c>
      <c r="D14" s="22">
        <v>218195</v>
      </c>
      <c r="E14" s="22">
        <v>33261</v>
      </c>
      <c r="F14" s="22">
        <v>3833</v>
      </c>
      <c r="G14" s="22">
        <v>348</v>
      </c>
      <c r="H14" s="22">
        <v>257</v>
      </c>
      <c r="I14" s="22" t="s">
        <v>11</v>
      </c>
      <c r="J14" s="22">
        <f t="shared" si="0"/>
        <v>255894</v>
      </c>
    </row>
    <row r="15" spans="2:10" ht="19.5" customHeight="1" thickBot="1" x14ac:dyDescent="0.3">
      <c r="B15" s="52" t="s">
        <v>90</v>
      </c>
      <c r="C15" s="47">
        <v>2049</v>
      </c>
      <c r="D15" s="53">
        <v>21709</v>
      </c>
      <c r="E15" s="53">
        <v>21773</v>
      </c>
      <c r="F15" s="53">
        <v>22003</v>
      </c>
      <c r="G15" s="53">
        <v>22868</v>
      </c>
      <c r="H15" s="53">
        <v>23778</v>
      </c>
      <c r="I15" s="53">
        <v>435487</v>
      </c>
      <c r="J15" s="53">
        <f t="shared" si="0"/>
        <v>547618</v>
      </c>
    </row>
    <row r="16" spans="2:10" ht="29.25" customHeight="1" thickBot="1" x14ac:dyDescent="0.3">
      <c r="B16" s="52"/>
      <c r="C16" s="47"/>
      <c r="D16" s="55">
        <f t="shared" ref="D16:I16" si="1">SUM(D10:D15)</f>
        <v>654974</v>
      </c>
      <c r="E16" s="55">
        <f t="shared" si="1"/>
        <v>303450</v>
      </c>
      <c r="F16" s="55">
        <f t="shared" si="1"/>
        <v>201543</v>
      </c>
      <c r="G16" s="56">
        <f t="shared" si="1"/>
        <v>138138</v>
      </c>
      <c r="H16" s="56">
        <f t="shared" si="1"/>
        <v>107734</v>
      </c>
      <c r="I16" s="56">
        <f t="shared" si="1"/>
        <v>713976</v>
      </c>
      <c r="J16" s="55">
        <f>SUM(D16:I16)</f>
        <v>2119815</v>
      </c>
    </row>
    <row r="27" spans="1:16" x14ac:dyDescent="0.25">
      <c r="N27" s="1"/>
      <c r="O27" s="7"/>
      <c r="P27" s="7"/>
    </row>
    <row r="29" spans="1:16" x14ac:dyDescent="0.25">
      <c r="N29" s="1"/>
      <c r="O29" s="7"/>
      <c r="P29" s="7"/>
    </row>
    <row r="30" spans="1:16" x14ac:dyDescent="0.25">
      <c r="B30" s="1"/>
      <c r="C30" s="7"/>
      <c r="D30" s="7"/>
      <c r="E30" s="7"/>
      <c r="F30" s="7"/>
      <c r="G30" s="7"/>
      <c r="H30" s="7"/>
      <c r="I30" s="7"/>
      <c r="N30" s="1"/>
      <c r="O30" s="7"/>
      <c r="P30" s="7"/>
    </row>
    <row r="31" spans="1:16" x14ac:dyDescent="0.25">
      <c r="A31" s="2"/>
      <c r="C31" s="22"/>
      <c r="D31" s="22"/>
      <c r="E31" s="22"/>
      <c r="F31" s="22"/>
      <c r="G31" s="22"/>
      <c r="H31" s="22"/>
      <c r="I31" s="22"/>
      <c r="M31" s="2"/>
      <c r="O31" s="22"/>
      <c r="P31" s="22"/>
    </row>
  </sheetData>
  <pageMargins left="0.7" right="0.7" top="0.75" bottom="0.75" header="0.3" footer="0.3"/>
  <pageSetup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B2:J15"/>
  <sheetViews>
    <sheetView workbookViewId="0">
      <selection activeCell="B3" sqref="B3"/>
    </sheetView>
  </sheetViews>
  <sheetFormatPr defaultRowHeight="15" x14ac:dyDescent="0.25"/>
  <cols>
    <col min="2" max="2" width="20.42578125" customWidth="1"/>
    <col min="3" max="3" width="11.7109375" customWidth="1"/>
    <col min="4" max="7" width="9" bestFit="1" customWidth="1"/>
    <col min="8" max="8" width="8.5703125" customWidth="1"/>
    <col min="9" max="9" width="9" customWidth="1"/>
    <col min="10" max="10" width="10.5703125" customWidth="1"/>
  </cols>
  <sheetData>
    <row r="2" spans="2:10" ht="15.75" thickBot="1" x14ac:dyDescent="0.3">
      <c r="B2" s="117" t="s">
        <v>21</v>
      </c>
      <c r="C2" s="147"/>
      <c r="D2" s="147"/>
      <c r="E2" s="147"/>
      <c r="F2" s="147"/>
      <c r="G2" s="147"/>
      <c r="H2" s="147"/>
      <c r="I2" s="147"/>
      <c r="J2" s="147"/>
    </row>
    <row r="3" spans="2:10" ht="30" x14ac:dyDescent="0.25">
      <c r="B3" s="118" t="s">
        <v>668</v>
      </c>
      <c r="C3" s="132"/>
      <c r="D3" s="132"/>
      <c r="E3" s="132"/>
      <c r="F3" s="132"/>
      <c r="G3" s="132"/>
      <c r="H3" s="132"/>
      <c r="I3" s="132"/>
      <c r="J3" s="134" t="s">
        <v>29</v>
      </c>
    </row>
    <row r="5" spans="2:10" x14ac:dyDescent="0.25">
      <c r="B5" s="1" t="s">
        <v>260</v>
      </c>
    </row>
    <row r="7" spans="2:10" x14ac:dyDescent="0.25">
      <c r="C7" s="31" t="s">
        <v>84</v>
      </c>
      <c r="D7" s="31">
        <v>2025</v>
      </c>
      <c r="E7" s="31">
        <v>2026</v>
      </c>
      <c r="F7" s="31">
        <v>2027</v>
      </c>
      <c r="G7" s="31">
        <v>2028</v>
      </c>
      <c r="H7" s="31">
        <v>2029</v>
      </c>
      <c r="I7" s="31" t="s">
        <v>572</v>
      </c>
      <c r="J7" s="31" t="s">
        <v>44</v>
      </c>
    </row>
    <row r="8" spans="2:10" x14ac:dyDescent="0.25">
      <c r="C8" s="44"/>
      <c r="D8" s="44" t="s">
        <v>207</v>
      </c>
      <c r="E8" s="44" t="s">
        <v>207</v>
      </c>
      <c r="F8" s="44" t="s">
        <v>207</v>
      </c>
      <c r="G8" s="44" t="s">
        <v>207</v>
      </c>
      <c r="H8" s="44" t="s">
        <v>207</v>
      </c>
      <c r="I8" s="44" t="s">
        <v>207</v>
      </c>
      <c r="J8" s="44" t="s">
        <v>207</v>
      </c>
    </row>
    <row r="9" spans="2:10" ht="20.25" customHeight="1" x14ac:dyDescent="0.25">
      <c r="C9" s="1"/>
      <c r="D9" s="7"/>
      <c r="E9" s="7"/>
      <c r="F9" s="7"/>
      <c r="G9" s="7"/>
      <c r="H9" s="7"/>
      <c r="I9" s="7"/>
      <c r="J9" s="7"/>
    </row>
    <row r="10" spans="2:10" x14ac:dyDescent="0.25">
      <c r="B10" s="2" t="s">
        <v>91</v>
      </c>
      <c r="C10">
        <v>2034</v>
      </c>
      <c r="D10" s="22">
        <v>354948</v>
      </c>
      <c r="E10" s="22">
        <v>273627</v>
      </c>
      <c r="F10" s="22">
        <v>168212</v>
      </c>
      <c r="G10" s="22">
        <v>112940</v>
      </c>
      <c r="H10" s="22">
        <v>49833</v>
      </c>
      <c r="I10" s="22">
        <v>85660</v>
      </c>
      <c r="J10" s="22">
        <f>SUM(D10:I10)</f>
        <v>1045220</v>
      </c>
    </row>
    <row r="11" spans="2:10" x14ac:dyDescent="0.25">
      <c r="B11" s="2" t="s">
        <v>92</v>
      </c>
      <c r="C11">
        <v>2027</v>
      </c>
      <c r="D11" s="22">
        <v>300</v>
      </c>
      <c r="E11" s="22">
        <v>300</v>
      </c>
      <c r="F11" s="22" t="s">
        <v>11</v>
      </c>
      <c r="G11" s="22" t="s">
        <v>11</v>
      </c>
      <c r="H11" s="22" t="s">
        <v>11</v>
      </c>
      <c r="I11" s="22" t="s">
        <v>11</v>
      </c>
      <c r="J11" s="22">
        <f t="shared" ref="J11:J14" si="0">SUM(D11:I11)</f>
        <v>600</v>
      </c>
    </row>
    <row r="12" spans="2:10" x14ac:dyDescent="0.25">
      <c r="B12" t="s">
        <v>93</v>
      </c>
      <c r="C12">
        <v>2054</v>
      </c>
      <c r="D12" s="22">
        <v>8436</v>
      </c>
      <c r="E12" s="22">
        <v>7014</v>
      </c>
      <c r="F12" s="22">
        <v>6650</v>
      </c>
      <c r="G12" s="22">
        <v>6554</v>
      </c>
      <c r="H12" s="22">
        <v>6006</v>
      </c>
      <c r="I12" s="22">
        <v>71871</v>
      </c>
      <c r="J12" s="22">
        <f t="shared" si="0"/>
        <v>106531</v>
      </c>
    </row>
    <row r="13" spans="2:10" x14ac:dyDescent="0.25">
      <c r="B13" t="s">
        <v>94</v>
      </c>
      <c r="C13">
        <v>2051</v>
      </c>
      <c r="D13" s="22">
        <v>589</v>
      </c>
      <c r="E13" s="22">
        <v>418</v>
      </c>
      <c r="F13" s="22">
        <v>335</v>
      </c>
      <c r="G13" s="22">
        <v>278</v>
      </c>
      <c r="H13" s="68">
        <v>141</v>
      </c>
      <c r="I13" s="68">
        <v>260</v>
      </c>
      <c r="J13" s="22">
        <f t="shared" si="0"/>
        <v>2021</v>
      </c>
    </row>
    <row r="14" spans="2:10" ht="15.75" thickBot="1" x14ac:dyDescent="0.3">
      <c r="B14" s="47" t="s">
        <v>28</v>
      </c>
      <c r="C14" s="47">
        <v>2039</v>
      </c>
      <c r="D14" s="53">
        <v>58304</v>
      </c>
      <c r="E14" s="53">
        <v>39398</v>
      </c>
      <c r="F14" s="90">
        <v>36336</v>
      </c>
      <c r="G14" s="90">
        <v>5159</v>
      </c>
      <c r="H14" s="90">
        <v>4693</v>
      </c>
      <c r="I14" s="90">
        <v>12254</v>
      </c>
      <c r="J14" s="53">
        <f t="shared" si="0"/>
        <v>156144</v>
      </c>
    </row>
    <row r="15" spans="2:10" ht="15.75" thickBot="1" x14ac:dyDescent="0.3">
      <c r="B15" s="47"/>
      <c r="C15" s="47"/>
      <c r="D15" s="55">
        <f t="shared" ref="D15:I15" si="1">SUM(D10:D14)</f>
        <v>422577</v>
      </c>
      <c r="E15" s="55">
        <f t="shared" si="1"/>
        <v>320757</v>
      </c>
      <c r="F15" s="55">
        <f t="shared" si="1"/>
        <v>211533</v>
      </c>
      <c r="G15" s="56">
        <f t="shared" si="1"/>
        <v>124931</v>
      </c>
      <c r="H15" s="56">
        <f t="shared" si="1"/>
        <v>60673</v>
      </c>
      <c r="I15" s="56">
        <f t="shared" si="1"/>
        <v>170045</v>
      </c>
      <c r="J15" s="55">
        <f>SUM(D15:I15)</f>
        <v>1310516</v>
      </c>
    </row>
  </sheetData>
  <pageMargins left="0.7" right="0.7" top="0.75" bottom="0.75" header="0.3" footer="0.3"/>
  <pageSetup scale="8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74155-BEEA-4B9F-B881-0A19F83F9D93}">
  <sheetPr>
    <tabColor rgb="FF92D050"/>
    <pageSetUpPr fitToPage="1"/>
  </sheetPr>
  <dimension ref="B2:D30"/>
  <sheetViews>
    <sheetView workbookViewId="0">
      <selection activeCell="B3" sqref="B3"/>
    </sheetView>
  </sheetViews>
  <sheetFormatPr defaultRowHeight="15" x14ac:dyDescent="0.25"/>
  <cols>
    <col min="2" max="2" width="60.42578125" customWidth="1"/>
    <col min="3" max="3" width="18.140625" customWidth="1"/>
    <col min="4" max="4" width="15.5703125" customWidth="1"/>
  </cols>
  <sheetData>
    <row r="2" spans="2:4" ht="15.75" thickBot="1" x14ac:dyDescent="0.3">
      <c r="B2" s="147" t="s">
        <v>21</v>
      </c>
      <c r="C2" s="147"/>
      <c r="D2" s="147"/>
    </row>
    <row r="3" spans="2:4" ht="24.75" customHeight="1" x14ac:dyDescent="0.25">
      <c r="B3" s="118" t="s">
        <v>668</v>
      </c>
      <c r="C3" s="132"/>
      <c r="D3" s="134" t="s">
        <v>29</v>
      </c>
    </row>
    <row r="4" spans="2:4" ht="32.25" customHeight="1" x14ac:dyDescent="0.25">
      <c r="B4" s="1" t="s">
        <v>573</v>
      </c>
    </row>
    <row r="6" spans="2:4" x14ac:dyDescent="0.25">
      <c r="C6" s="21">
        <v>2025</v>
      </c>
      <c r="D6" s="21">
        <v>2024</v>
      </c>
    </row>
    <row r="7" spans="2:4" x14ac:dyDescent="0.25">
      <c r="C7" s="21" t="s">
        <v>35</v>
      </c>
      <c r="D7" s="21" t="s">
        <v>35</v>
      </c>
    </row>
    <row r="8" spans="2:4" x14ac:dyDescent="0.25">
      <c r="B8" s="2" t="s">
        <v>263</v>
      </c>
    </row>
    <row r="9" spans="2:4" x14ac:dyDescent="0.25">
      <c r="B9" s="2" t="s">
        <v>436</v>
      </c>
      <c r="C9" s="35">
        <v>47165</v>
      </c>
      <c r="D9" s="35">
        <v>75469</v>
      </c>
    </row>
    <row r="10" spans="2:4" x14ac:dyDescent="0.25">
      <c r="B10" s="32" t="s">
        <v>274</v>
      </c>
      <c r="C10" s="60">
        <v>74334</v>
      </c>
      <c r="D10" s="60">
        <v>74788</v>
      </c>
    </row>
    <row r="11" spans="2:4" x14ac:dyDescent="0.25">
      <c r="B11" s="32" t="s">
        <v>275</v>
      </c>
      <c r="C11" s="60">
        <v>356158</v>
      </c>
      <c r="D11" s="60">
        <v>396454</v>
      </c>
    </row>
    <row r="12" spans="2:4" ht="15.75" thickBot="1" x14ac:dyDescent="0.3">
      <c r="B12" s="109" t="s">
        <v>276</v>
      </c>
      <c r="C12" s="110">
        <v>77106</v>
      </c>
      <c r="D12" s="110">
        <v>99366</v>
      </c>
    </row>
    <row r="13" spans="2:4" ht="24" customHeight="1" thickBot="1" x14ac:dyDescent="0.3">
      <c r="B13" s="52"/>
      <c r="C13" s="55">
        <f>SUM(C9:C12)</f>
        <v>554763</v>
      </c>
      <c r="D13" s="55">
        <f>SUM(D9:D12)</f>
        <v>646077</v>
      </c>
    </row>
    <row r="14" spans="2:4" x14ac:dyDescent="0.25">
      <c r="B14" s="2"/>
      <c r="C14" s="72"/>
      <c r="D14" s="72"/>
    </row>
    <row r="15" spans="2:4" x14ac:dyDescent="0.25">
      <c r="B15" s="2" t="s">
        <v>262</v>
      </c>
      <c r="C15" s="22"/>
      <c r="D15" s="22"/>
    </row>
    <row r="16" spans="2:4" x14ac:dyDescent="0.25">
      <c r="B16" s="2" t="s">
        <v>437</v>
      </c>
      <c r="C16" s="22">
        <v>44919</v>
      </c>
      <c r="D16" s="22">
        <v>76775</v>
      </c>
    </row>
    <row r="17" spans="2:4" ht="15.75" thickBot="1" x14ac:dyDescent="0.3">
      <c r="B17" s="52" t="s">
        <v>438</v>
      </c>
      <c r="C17" s="53">
        <v>138934</v>
      </c>
      <c r="D17" s="53">
        <v>124297</v>
      </c>
    </row>
    <row r="18" spans="2:4" ht="24" customHeight="1" thickBot="1" x14ac:dyDescent="0.3">
      <c r="B18" s="52"/>
      <c r="C18" s="55">
        <f>SUM(C16:C17)</f>
        <v>183853</v>
      </c>
      <c r="D18" s="55">
        <f>SUM(D16:D17)</f>
        <v>201072</v>
      </c>
    </row>
    <row r="19" spans="2:4" x14ac:dyDescent="0.25">
      <c r="B19" s="2"/>
      <c r="C19" s="72"/>
      <c r="D19" s="72"/>
    </row>
    <row r="20" spans="2:4" x14ac:dyDescent="0.25">
      <c r="B20" s="2" t="s">
        <v>261</v>
      </c>
      <c r="C20" s="22"/>
      <c r="D20" s="22"/>
    </row>
    <row r="21" spans="2:4" x14ac:dyDescent="0.25">
      <c r="B21" s="2" t="s">
        <v>268</v>
      </c>
      <c r="C21" s="22">
        <v>1952</v>
      </c>
      <c r="D21" s="22">
        <v>1049</v>
      </c>
    </row>
    <row r="22" spans="2:4" x14ac:dyDescent="0.25">
      <c r="B22" s="2" t="s">
        <v>390</v>
      </c>
      <c r="C22" s="22">
        <v>29648</v>
      </c>
      <c r="D22" s="22">
        <v>33595</v>
      </c>
    </row>
    <row r="23" spans="2:4" x14ac:dyDescent="0.25">
      <c r="B23" s="2" t="s">
        <v>269</v>
      </c>
      <c r="C23" s="22">
        <v>19134</v>
      </c>
      <c r="D23" s="22">
        <v>20716</v>
      </c>
    </row>
    <row r="24" spans="2:4" x14ac:dyDescent="0.25">
      <c r="B24" s="2" t="s">
        <v>270</v>
      </c>
      <c r="C24" s="22">
        <v>9628</v>
      </c>
      <c r="D24" s="22">
        <v>11723</v>
      </c>
    </row>
    <row r="25" spans="2:4" x14ac:dyDescent="0.25">
      <c r="B25" s="2" t="s">
        <v>271</v>
      </c>
      <c r="C25" s="22">
        <v>58243</v>
      </c>
      <c r="D25" s="22">
        <v>51477</v>
      </c>
    </row>
    <row r="26" spans="2:4" x14ac:dyDescent="0.25">
      <c r="B26" s="2" t="s">
        <v>272</v>
      </c>
      <c r="C26" s="72">
        <v>37935</v>
      </c>
      <c r="D26" s="72">
        <v>38079</v>
      </c>
    </row>
    <row r="27" spans="2:4" x14ac:dyDescent="0.25">
      <c r="B27" s="2" t="s">
        <v>273</v>
      </c>
      <c r="C27" s="72">
        <v>6872</v>
      </c>
      <c r="D27" s="72">
        <v>7132</v>
      </c>
    </row>
    <row r="28" spans="2:4" ht="15.75" thickBot="1" x14ac:dyDescent="0.3">
      <c r="B28" s="52" t="s">
        <v>706</v>
      </c>
      <c r="C28" s="53">
        <v>3</v>
      </c>
      <c r="D28" s="53">
        <v>0</v>
      </c>
    </row>
    <row r="29" spans="2:4" ht="24" customHeight="1" thickBot="1" x14ac:dyDescent="0.3">
      <c r="B29" s="52"/>
      <c r="C29" s="55">
        <f>SUM(C21:C28)</f>
        <v>163415</v>
      </c>
      <c r="D29" s="55">
        <f>SUM(D21:D28)</f>
        <v>163771</v>
      </c>
    </row>
    <row r="30" spans="2:4" x14ac:dyDescent="0.25">
      <c r="B30" s="2"/>
      <c r="C30" s="72"/>
      <c r="D30" s="72"/>
    </row>
  </sheetData>
  <pageMargins left="0.7" right="0.7" top="0.75" bottom="0.75" header="0.3" footer="0.3"/>
  <pageSetup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2:H28"/>
  <sheetViews>
    <sheetView workbookViewId="0">
      <selection activeCell="B3" sqref="B3"/>
    </sheetView>
  </sheetViews>
  <sheetFormatPr defaultRowHeight="15" x14ac:dyDescent="0.25"/>
  <cols>
    <col min="2" max="2" width="52.28515625" customWidth="1"/>
    <col min="4" max="4" width="12.140625" customWidth="1"/>
    <col min="5" max="5" width="11.28515625" bestFit="1" customWidth="1"/>
    <col min="6" max="6" width="12" customWidth="1"/>
  </cols>
  <sheetData>
    <row r="2" spans="2:8" ht="15.75" thickBot="1" x14ac:dyDescent="0.3">
      <c r="B2" s="117" t="s">
        <v>9</v>
      </c>
      <c r="C2" s="117"/>
      <c r="D2" s="117"/>
      <c r="E2" s="117"/>
      <c r="F2" s="117"/>
    </row>
    <row r="3" spans="2:8" ht="24.75" customHeight="1" x14ac:dyDescent="0.25">
      <c r="B3" s="118" t="s">
        <v>667</v>
      </c>
      <c r="C3" s="121"/>
      <c r="D3" s="121"/>
      <c r="E3" s="121"/>
      <c r="F3" s="119" t="s">
        <v>245</v>
      </c>
    </row>
    <row r="4" spans="2:8" x14ac:dyDescent="0.25">
      <c r="D4" s="19"/>
      <c r="E4" s="19"/>
      <c r="F4" s="19"/>
    </row>
    <row r="5" spans="2:8" x14ac:dyDescent="0.25">
      <c r="D5" s="21">
        <v>2025</v>
      </c>
      <c r="E5" s="21">
        <v>2025</v>
      </c>
      <c r="F5" s="21">
        <v>2024</v>
      </c>
    </row>
    <row r="6" spans="2:8" ht="45" x14ac:dyDescent="0.25">
      <c r="D6" s="37" t="s">
        <v>487</v>
      </c>
      <c r="E6" s="37" t="s">
        <v>485</v>
      </c>
      <c r="F6" s="37" t="s">
        <v>485</v>
      </c>
    </row>
    <row r="7" spans="2:8" x14ac:dyDescent="0.25">
      <c r="D7" s="37"/>
      <c r="E7" s="37"/>
      <c r="F7" s="37"/>
    </row>
    <row r="8" spans="2:8" ht="15.75" thickBot="1" x14ac:dyDescent="0.3">
      <c r="B8" s="54" t="s">
        <v>354</v>
      </c>
      <c r="C8" s="47"/>
      <c r="D8" s="55">
        <f>F28</f>
        <v>-1742462</v>
      </c>
      <c r="E8" s="55">
        <f>F28</f>
        <v>-1742462</v>
      </c>
      <c r="F8" s="55">
        <v>-1599183</v>
      </c>
      <c r="H8" s="175"/>
    </row>
    <row r="9" spans="2:8" x14ac:dyDescent="0.25">
      <c r="D9" s="22"/>
      <c r="E9" s="22"/>
      <c r="F9" s="22"/>
    </row>
    <row r="10" spans="2:8" x14ac:dyDescent="0.25">
      <c r="B10" t="s">
        <v>10</v>
      </c>
      <c r="D10" s="22"/>
      <c r="E10" s="22"/>
      <c r="F10" s="22"/>
    </row>
    <row r="11" spans="2:8" x14ac:dyDescent="0.25">
      <c r="B11" s="2" t="s">
        <v>488</v>
      </c>
      <c r="D11" s="26">
        <v>255190</v>
      </c>
      <c r="E11" s="26">
        <v>46291</v>
      </c>
      <c r="F11" s="22">
        <v>-16830</v>
      </c>
      <c r="H11" s="175"/>
    </row>
    <row r="12" spans="2:8" x14ac:dyDescent="0.25">
      <c r="B12" s="2" t="s">
        <v>413</v>
      </c>
      <c r="D12" s="26">
        <v>-352742</v>
      </c>
      <c r="E12" s="26">
        <v>-309205</v>
      </c>
      <c r="F12" s="22">
        <v>-303170</v>
      </c>
      <c r="H12" s="175"/>
    </row>
    <row r="13" spans="2:8" x14ac:dyDescent="0.25">
      <c r="B13" s="2" t="s">
        <v>414</v>
      </c>
      <c r="D13" s="26">
        <v>185073</v>
      </c>
      <c r="E13" s="26">
        <v>180091</v>
      </c>
      <c r="F13" s="22">
        <v>168426</v>
      </c>
      <c r="H13" s="175"/>
    </row>
    <row r="14" spans="2:8" x14ac:dyDescent="0.25">
      <c r="B14" s="2" t="s">
        <v>696</v>
      </c>
      <c r="D14" s="26" t="s">
        <v>11</v>
      </c>
      <c r="E14" s="26">
        <v>-15236</v>
      </c>
      <c r="F14" s="26" t="s">
        <v>11</v>
      </c>
      <c r="H14" s="175"/>
    </row>
    <row r="15" spans="2:8" x14ac:dyDescent="0.25">
      <c r="B15" s="2" t="s">
        <v>697</v>
      </c>
      <c r="D15" s="26" t="s">
        <v>11</v>
      </c>
      <c r="E15" s="26">
        <v>63</v>
      </c>
      <c r="F15" s="26" t="s">
        <v>11</v>
      </c>
      <c r="H15" s="175"/>
    </row>
    <row r="16" spans="2:8" x14ac:dyDescent="0.25">
      <c r="B16" t="s">
        <v>490</v>
      </c>
      <c r="D16" s="26" t="s">
        <v>11</v>
      </c>
      <c r="E16" s="26">
        <v>-2920</v>
      </c>
      <c r="F16" s="22">
        <v>3762</v>
      </c>
    </row>
    <row r="17" spans="2:8" x14ac:dyDescent="0.25">
      <c r="B17" t="s">
        <v>176</v>
      </c>
      <c r="D17" s="26">
        <v>2840</v>
      </c>
      <c r="E17" s="26">
        <v>6804</v>
      </c>
      <c r="F17" s="22">
        <v>5136</v>
      </c>
    </row>
    <row r="18" spans="2:8" ht="16.5" customHeight="1" thickBot="1" x14ac:dyDescent="0.3">
      <c r="B18" s="52" t="s">
        <v>177</v>
      </c>
      <c r="C18" s="47"/>
      <c r="D18" s="105" t="s">
        <v>11</v>
      </c>
      <c r="E18" s="111">
        <v>12</v>
      </c>
      <c r="F18" s="53">
        <v>13</v>
      </c>
    </row>
    <row r="19" spans="2:8" ht="30.75" customHeight="1" thickBot="1" x14ac:dyDescent="0.3">
      <c r="B19" s="95"/>
      <c r="C19" s="95"/>
      <c r="D19" s="122">
        <f>SUM(D11:D18)</f>
        <v>90361</v>
      </c>
      <c r="E19" s="122">
        <f>SUM(E11:E18)</f>
        <v>-94100</v>
      </c>
      <c r="F19" s="122">
        <f>SUM(F11:F18)</f>
        <v>-142663</v>
      </c>
    </row>
    <row r="20" spans="2:8" x14ac:dyDescent="0.25">
      <c r="D20" s="22"/>
      <c r="E20" s="22"/>
      <c r="F20" s="22"/>
    </row>
    <row r="21" spans="2:8" x14ac:dyDescent="0.25">
      <c r="B21" s="2" t="s">
        <v>178</v>
      </c>
      <c r="D21" s="22">
        <v>9200</v>
      </c>
      <c r="E21" s="22">
        <v>31818</v>
      </c>
      <c r="F21" s="22">
        <v>33395</v>
      </c>
    </row>
    <row r="22" spans="2:8" x14ac:dyDescent="0.25">
      <c r="B22" s="2" t="s">
        <v>179</v>
      </c>
      <c r="D22" s="26">
        <v>-9200</v>
      </c>
      <c r="E22" s="26">
        <v>-32260</v>
      </c>
      <c r="F22" s="22">
        <v>-34342</v>
      </c>
    </row>
    <row r="23" spans="2:8" ht="15.75" thickBot="1" x14ac:dyDescent="0.3">
      <c r="B23" s="52" t="s">
        <v>180</v>
      </c>
      <c r="C23" s="47"/>
      <c r="D23" s="105" t="s">
        <v>11</v>
      </c>
      <c r="E23" s="111">
        <v>-825</v>
      </c>
      <c r="F23" s="53">
        <v>-2337</v>
      </c>
    </row>
    <row r="24" spans="2:8" ht="30" customHeight="1" thickBot="1" x14ac:dyDescent="0.3">
      <c r="B24" s="95"/>
      <c r="C24" s="95"/>
      <c r="D24" s="122">
        <f t="shared" ref="D24:E24" si="0">SUM(D21:D23)</f>
        <v>0</v>
      </c>
      <c r="E24" s="122">
        <f t="shared" si="0"/>
        <v>-1267</v>
      </c>
      <c r="F24" s="122">
        <f>SUM(F21:F23)</f>
        <v>-3284</v>
      </c>
    </row>
    <row r="25" spans="2:8" ht="30" x14ac:dyDescent="0.25">
      <c r="B25" s="8" t="s">
        <v>338</v>
      </c>
      <c r="C25" s="4"/>
      <c r="D25" s="25">
        <f>D19</f>
        <v>90361</v>
      </c>
      <c r="E25" s="25">
        <f>E24+E19</f>
        <v>-95367</v>
      </c>
      <c r="F25" s="25">
        <f>F24+F19</f>
        <v>-145947</v>
      </c>
    </row>
    <row r="26" spans="2:8" ht="27.75" customHeight="1" thickBot="1" x14ac:dyDescent="0.3">
      <c r="B26" s="49" t="s">
        <v>339</v>
      </c>
      <c r="C26" s="50"/>
      <c r="D26" s="51">
        <v>0</v>
      </c>
      <c r="E26" s="51">
        <v>1832</v>
      </c>
      <c r="F26" s="51">
        <v>2668</v>
      </c>
    </row>
    <row r="27" spans="2:8" ht="24" customHeight="1" thickBot="1" x14ac:dyDescent="0.3">
      <c r="B27" s="49" t="s">
        <v>355</v>
      </c>
      <c r="C27" s="50"/>
      <c r="D27" s="51">
        <f>SUM(D25:D26)</f>
        <v>90361</v>
      </c>
      <c r="E27" s="51">
        <f t="shared" ref="E27:F27" si="1">SUM(E25:E26)</f>
        <v>-93535</v>
      </c>
      <c r="F27" s="51">
        <f t="shared" si="1"/>
        <v>-143279</v>
      </c>
      <c r="H27" s="175"/>
    </row>
    <row r="28" spans="2:8" ht="28.5" customHeight="1" thickBot="1" x14ac:dyDescent="0.3">
      <c r="B28" s="49" t="s">
        <v>340</v>
      </c>
      <c r="C28" s="50"/>
      <c r="D28" s="51">
        <f>D8+D27</f>
        <v>-1652101</v>
      </c>
      <c r="E28" s="51">
        <f t="shared" ref="E28:F28" si="2">E8+E27</f>
        <v>-1835997</v>
      </c>
      <c r="F28" s="51">
        <f t="shared" si="2"/>
        <v>-1742462</v>
      </c>
    </row>
  </sheetData>
  <pageMargins left="0.7" right="0.7" top="0.75" bottom="0.75" header="0.3" footer="0.3"/>
  <pageSetup scale="8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B2:G35"/>
  <sheetViews>
    <sheetView topLeftCell="A14" workbookViewId="0">
      <selection activeCell="B3" sqref="B3"/>
    </sheetView>
  </sheetViews>
  <sheetFormatPr defaultRowHeight="15" x14ac:dyDescent="0.25"/>
  <cols>
    <col min="2" max="2" width="43.5703125" customWidth="1"/>
    <col min="3" max="7" width="13.28515625" customWidth="1"/>
  </cols>
  <sheetData>
    <row r="2" spans="2:7" ht="15.75" thickBot="1" x14ac:dyDescent="0.3">
      <c r="B2" s="147" t="s">
        <v>21</v>
      </c>
      <c r="C2" s="147"/>
      <c r="D2" s="147"/>
      <c r="E2" s="147"/>
      <c r="F2" s="147"/>
      <c r="G2" s="147"/>
    </row>
    <row r="3" spans="2:7" ht="24.75" customHeight="1" x14ac:dyDescent="0.25">
      <c r="B3" s="118" t="s">
        <v>668</v>
      </c>
      <c r="C3" s="118"/>
      <c r="D3" s="118"/>
      <c r="E3" s="118"/>
      <c r="F3" s="132"/>
      <c r="G3" s="134" t="s">
        <v>29</v>
      </c>
    </row>
    <row r="4" spans="2:7" ht="32.25" customHeight="1" x14ac:dyDescent="0.25">
      <c r="B4" s="1" t="s">
        <v>582</v>
      </c>
      <c r="C4" s="1"/>
      <c r="D4" s="1"/>
      <c r="E4" s="1"/>
    </row>
    <row r="6" spans="2:7" x14ac:dyDescent="0.25">
      <c r="C6" s="21" t="s">
        <v>584</v>
      </c>
      <c r="D6" s="21" t="s">
        <v>585</v>
      </c>
      <c r="E6" s="21" t="s">
        <v>28</v>
      </c>
      <c r="F6" s="21">
        <v>2024</v>
      </c>
      <c r="G6" s="21">
        <v>2023</v>
      </c>
    </row>
    <row r="7" spans="2:7" x14ac:dyDescent="0.25">
      <c r="C7" s="21" t="s">
        <v>35</v>
      </c>
      <c r="D7" s="21" t="s">
        <v>35</v>
      </c>
      <c r="E7" s="21" t="s">
        <v>35</v>
      </c>
      <c r="F7" s="21" t="s">
        <v>35</v>
      </c>
      <c r="G7" s="21" t="s">
        <v>35</v>
      </c>
    </row>
    <row r="8" spans="2:7" x14ac:dyDescent="0.25">
      <c r="B8" s="7" t="s">
        <v>574</v>
      </c>
      <c r="C8" s="2"/>
      <c r="D8" s="2"/>
      <c r="E8" s="2"/>
    </row>
    <row r="9" spans="2:7" x14ac:dyDescent="0.25">
      <c r="B9" s="2" t="s">
        <v>575</v>
      </c>
      <c r="C9" s="35">
        <v>64150</v>
      </c>
      <c r="D9" s="35" t="s">
        <v>11</v>
      </c>
      <c r="E9" s="35" t="s">
        <v>11</v>
      </c>
      <c r="F9" s="35">
        <f>SUM(C9:E9)</f>
        <v>64150</v>
      </c>
      <c r="G9" s="35">
        <v>59134</v>
      </c>
    </row>
    <row r="10" spans="2:7" x14ac:dyDescent="0.25">
      <c r="B10" s="32" t="s">
        <v>576</v>
      </c>
      <c r="C10" s="60">
        <v>17868</v>
      </c>
      <c r="D10" s="60" t="s">
        <v>11</v>
      </c>
      <c r="E10" s="60" t="s">
        <v>11</v>
      </c>
      <c r="F10" s="60">
        <f t="shared" ref="F10:F13" si="0">SUM(C10:E10)</f>
        <v>17868</v>
      </c>
      <c r="G10" s="60">
        <v>16272</v>
      </c>
    </row>
    <row r="11" spans="2:7" x14ac:dyDescent="0.25">
      <c r="B11" s="32" t="s">
        <v>577</v>
      </c>
      <c r="C11" s="60">
        <v>11881</v>
      </c>
      <c r="D11" s="60" t="s">
        <v>11</v>
      </c>
      <c r="E11" s="60" t="s">
        <v>11</v>
      </c>
      <c r="F11" s="60">
        <f t="shared" si="0"/>
        <v>11881</v>
      </c>
      <c r="G11" s="60">
        <v>19514</v>
      </c>
    </row>
    <row r="12" spans="2:7" x14ac:dyDescent="0.25">
      <c r="B12" s="32" t="s">
        <v>578</v>
      </c>
      <c r="C12" s="60">
        <v>92223</v>
      </c>
      <c r="D12" s="60" t="s">
        <v>11</v>
      </c>
      <c r="E12" s="60" t="s">
        <v>11</v>
      </c>
      <c r="F12" s="60">
        <f t="shared" si="0"/>
        <v>92223</v>
      </c>
      <c r="G12" s="60">
        <v>81229</v>
      </c>
    </row>
    <row r="13" spans="2:7" ht="15.75" thickBot="1" x14ac:dyDescent="0.3">
      <c r="B13" s="109" t="s">
        <v>579</v>
      </c>
      <c r="C13" s="110">
        <v>772</v>
      </c>
      <c r="D13" s="110" t="s">
        <v>11</v>
      </c>
      <c r="E13" s="110" t="s">
        <v>11</v>
      </c>
      <c r="F13" s="110">
        <f t="shared" si="0"/>
        <v>772</v>
      </c>
      <c r="G13" s="110">
        <v>551</v>
      </c>
    </row>
    <row r="14" spans="2:7" ht="24" customHeight="1" thickBot="1" x14ac:dyDescent="0.3">
      <c r="B14" s="52"/>
      <c r="C14" s="55">
        <f t="shared" ref="C14:E14" si="1">SUM(C9:C13)</f>
        <v>186894</v>
      </c>
      <c r="D14" s="55">
        <f t="shared" si="1"/>
        <v>0</v>
      </c>
      <c r="E14" s="55">
        <f t="shared" si="1"/>
        <v>0</v>
      </c>
      <c r="F14" s="55">
        <f>SUM(F9:F13)</f>
        <v>186894</v>
      </c>
      <c r="G14" s="55">
        <f>SUM(G9:G13)</f>
        <v>176700</v>
      </c>
    </row>
    <row r="15" spans="2:7" x14ac:dyDescent="0.25">
      <c r="B15" s="2"/>
      <c r="C15" s="2"/>
      <c r="D15" s="2"/>
      <c r="E15" s="2"/>
      <c r="F15" s="72"/>
      <c r="G15" s="72"/>
    </row>
    <row r="16" spans="2:7" x14ac:dyDescent="0.25">
      <c r="B16" s="7" t="s">
        <v>6</v>
      </c>
      <c r="C16" s="2"/>
      <c r="D16" s="2"/>
      <c r="E16" s="2"/>
      <c r="F16" s="22"/>
      <c r="G16" s="22"/>
    </row>
    <row r="17" spans="2:7" x14ac:dyDescent="0.25">
      <c r="B17" s="2" t="s">
        <v>276</v>
      </c>
      <c r="C17" s="22">
        <v>32525</v>
      </c>
      <c r="D17" s="22">
        <v>83726</v>
      </c>
      <c r="E17" s="22">
        <v>-3868</v>
      </c>
      <c r="F17" s="22">
        <f t="shared" ref="F17:F22" si="2">SUM(C17:E17)</f>
        <v>112383</v>
      </c>
      <c r="G17" s="22">
        <v>38739</v>
      </c>
    </row>
    <row r="18" spans="2:7" x14ac:dyDescent="0.25">
      <c r="B18" s="2" t="s">
        <v>580</v>
      </c>
      <c r="C18" s="22">
        <v>21624</v>
      </c>
      <c r="D18" s="22" t="s">
        <v>11</v>
      </c>
      <c r="E18" s="22" t="s">
        <v>11</v>
      </c>
      <c r="F18" s="22">
        <f t="shared" si="2"/>
        <v>21624</v>
      </c>
      <c r="G18" s="22">
        <v>21048</v>
      </c>
    </row>
    <row r="19" spans="2:7" x14ac:dyDescent="0.25">
      <c r="B19" s="2" t="s">
        <v>581</v>
      </c>
      <c r="C19" s="22" t="s">
        <v>11</v>
      </c>
      <c r="D19" s="22" t="s">
        <v>11</v>
      </c>
      <c r="E19" s="22">
        <v>15031</v>
      </c>
      <c r="F19" s="22">
        <f t="shared" si="2"/>
        <v>15031</v>
      </c>
      <c r="G19" s="22">
        <v>14899</v>
      </c>
    </row>
    <row r="20" spans="2:7" x14ac:dyDescent="0.25">
      <c r="B20" s="2" t="s">
        <v>583</v>
      </c>
      <c r="C20" s="22" t="s">
        <v>11</v>
      </c>
      <c r="D20" s="22" t="s">
        <v>11</v>
      </c>
      <c r="E20" s="22">
        <v>507</v>
      </c>
      <c r="F20" s="22">
        <f t="shared" si="2"/>
        <v>507</v>
      </c>
      <c r="G20" s="22">
        <v>0</v>
      </c>
    </row>
    <row r="21" spans="2:7" x14ac:dyDescent="0.25">
      <c r="B21" s="2" t="s">
        <v>277</v>
      </c>
      <c r="C21" s="22">
        <v>32059</v>
      </c>
      <c r="D21" s="22">
        <v>4965</v>
      </c>
      <c r="E21" s="22" t="s">
        <v>11</v>
      </c>
      <c r="F21" s="22">
        <f t="shared" si="2"/>
        <v>37024</v>
      </c>
      <c r="G21" s="22">
        <v>38733</v>
      </c>
    </row>
    <row r="22" spans="2:7" ht="15.75" thickBot="1" x14ac:dyDescent="0.3">
      <c r="B22" s="52" t="s">
        <v>155</v>
      </c>
      <c r="C22" s="53" t="s">
        <v>11</v>
      </c>
      <c r="D22" s="53" t="s">
        <v>11</v>
      </c>
      <c r="E22" s="53">
        <v>134</v>
      </c>
      <c r="F22" s="53">
        <f t="shared" si="2"/>
        <v>134</v>
      </c>
      <c r="G22" s="53">
        <v>336</v>
      </c>
    </row>
    <row r="23" spans="2:7" ht="24" customHeight="1" thickBot="1" x14ac:dyDescent="0.3">
      <c r="B23" s="52"/>
      <c r="C23" s="55">
        <f t="shared" ref="C23:E23" si="3">SUM(C17:C22)</f>
        <v>86208</v>
      </c>
      <c r="D23" s="55">
        <f t="shared" si="3"/>
        <v>88691</v>
      </c>
      <c r="E23" s="55">
        <f t="shared" si="3"/>
        <v>11804</v>
      </c>
      <c r="F23" s="55">
        <f>SUM(F17:F22)</f>
        <v>186703</v>
      </c>
      <c r="G23" s="55">
        <f>SUM(G17:G22)</f>
        <v>113755</v>
      </c>
    </row>
    <row r="24" spans="2:7" x14ac:dyDescent="0.25">
      <c r="B24" s="2"/>
      <c r="C24" s="2"/>
      <c r="D24" s="2"/>
      <c r="E24" s="2"/>
      <c r="F24" s="72"/>
      <c r="G24" s="72"/>
    </row>
    <row r="25" spans="2:7" x14ac:dyDescent="0.25">
      <c r="B25" s="7" t="s">
        <v>264</v>
      </c>
      <c r="C25" s="2"/>
      <c r="D25" s="2"/>
      <c r="E25" s="2"/>
      <c r="F25" s="72"/>
      <c r="G25" s="72"/>
    </row>
    <row r="26" spans="2:7" x14ac:dyDescent="0.25">
      <c r="B26" s="2" t="s">
        <v>265</v>
      </c>
      <c r="C26" s="72">
        <v>-6548</v>
      </c>
      <c r="D26" s="72" t="s">
        <v>11</v>
      </c>
      <c r="E26" s="72" t="s">
        <v>11</v>
      </c>
      <c r="F26" s="72">
        <f t="shared" ref="F26:F28" si="4">SUM(C26:E26)</f>
        <v>-6548</v>
      </c>
      <c r="G26" s="72">
        <v>0</v>
      </c>
    </row>
    <row r="27" spans="2:7" x14ac:dyDescent="0.25">
      <c r="B27" s="2" t="s">
        <v>266</v>
      </c>
      <c r="C27" s="72">
        <v>1954</v>
      </c>
      <c r="D27" s="72" t="s">
        <v>11</v>
      </c>
      <c r="E27" s="72" t="s">
        <v>11</v>
      </c>
      <c r="F27" s="72">
        <f t="shared" si="4"/>
        <v>1954</v>
      </c>
      <c r="G27" s="72">
        <v>3078</v>
      </c>
    </row>
    <row r="28" spans="2:7" ht="15.75" thickBot="1" x14ac:dyDescent="0.3">
      <c r="B28" s="52" t="s">
        <v>267</v>
      </c>
      <c r="C28" s="53">
        <v>102</v>
      </c>
      <c r="D28" s="53" t="s">
        <v>11</v>
      </c>
      <c r="E28" s="53" t="s">
        <v>11</v>
      </c>
      <c r="F28" s="53">
        <f t="shared" si="4"/>
        <v>102</v>
      </c>
      <c r="G28" s="53">
        <v>65</v>
      </c>
    </row>
    <row r="29" spans="2:7" ht="24" customHeight="1" thickBot="1" x14ac:dyDescent="0.3">
      <c r="B29" s="112"/>
      <c r="C29" s="96">
        <f t="shared" ref="C29:E29" si="5">SUM(C26:C28)</f>
        <v>-4492</v>
      </c>
      <c r="D29" s="96">
        <f t="shared" si="5"/>
        <v>0</v>
      </c>
      <c r="E29" s="96">
        <f t="shared" si="5"/>
        <v>0</v>
      </c>
      <c r="F29" s="96">
        <f>SUM(F26:F28)</f>
        <v>-4492</v>
      </c>
      <c r="G29" s="96">
        <f>SUM(G26:G28)</f>
        <v>3143</v>
      </c>
    </row>
    <row r="30" spans="2:7" x14ac:dyDescent="0.25">
      <c r="B30" s="2"/>
      <c r="C30" s="2"/>
      <c r="D30" s="2"/>
      <c r="E30" s="2"/>
      <c r="F30" s="72"/>
      <c r="G30" s="72"/>
    </row>
    <row r="31" spans="2:7" ht="15.75" thickBot="1" x14ac:dyDescent="0.3">
      <c r="B31" s="54" t="s">
        <v>586</v>
      </c>
      <c r="C31" s="55">
        <v>65886</v>
      </c>
      <c r="D31" s="55">
        <v>0</v>
      </c>
      <c r="E31" s="55">
        <v>0</v>
      </c>
      <c r="F31" s="55">
        <f t="shared" ref="F31" si="6">SUM(C31:E31)</f>
        <v>65886</v>
      </c>
      <c r="G31" s="55">
        <v>46216</v>
      </c>
    </row>
    <row r="35" ht="27.75" customHeight="1" x14ac:dyDescent="0.25"/>
  </sheetData>
  <pageMargins left="0.7" right="0.7" top="0.75" bottom="0.75" header="0.3" footer="0.3"/>
  <pageSetup scale="7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B1:F26"/>
  <sheetViews>
    <sheetView zoomScaleNormal="100" workbookViewId="0">
      <selection activeCell="B3" sqref="B3"/>
    </sheetView>
  </sheetViews>
  <sheetFormatPr defaultRowHeight="15" x14ac:dyDescent="0.25"/>
  <cols>
    <col min="2" max="2" width="41.7109375" customWidth="1"/>
    <col min="3" max="6" width="11.7109375" customWidth="1"/>
  </cols>
  <sheetData>
    <row r="1" spans="2:6" x14ac:dyDescent="0.25">
      <c r="B1" s="123"/>
      <c r="C1" s="123"/>
      <c r="D1" s="123"/>
      <c r="E1" s="123"/>
      <c r="F1" s="123"/>
    </row>
    <row r="2" spans="2:6" ht="15.75" thickBot="1" x14ac:dyDescent="0.3">
      <c r="B2" s="147" t="s">
        <v>21</v>
      </c>
      <c r="C2" s="147"/>
      <c r="D2" s="147"/>
      <c r="E2" s="147"/>
      <c r="F2" s="147"/>
    </row>
    <row r="3" spans="2:6" ht="30" x14ac:dyDescent="0.25">
      <c r="B3" s="118" t="s">
        <v>668</v>
      </c>
      <c r="C3" s="118"/>
      <c r="D3" s="118"/>
      <c r="E3" s="132"/>
      <c r="F3" s="134" t="s">
        <v>29</v>
      </c>
    </row>
    <row r="4" spans="2:6" x14ac:dyDescent="0.25">
      <c r="B4" s="1"/>
      <c r="C4" s="1"/>
      <c r="D4" s="1"/>
    </row>
    <row r="5" spans="2:6" x14ac:dyDescent="0.25">
      <c r="B5" s="1" t="s">
        <v>589</v>
      </c>
      <c r="C5" s="1"/>
      <c r="D5" s="1"/>
    </row>
    <row r="6" spans="2:6" x14ac:dyDescent="0.25">
      <c r="B6" s="1"/>
      <c r="C6" s="1"/>
      <c r="D6" s="1"/>
    </row>
    <row r="7" spans="2:6" x14ac:dyDescent="0.25">
      <c r="B7" s="1" t="s">
        <v>590</v>
      </c>
      <c r="C7" s="1"/>
      <c r="D7" s="1"/>
    </row>
    <row r="8" spans="2:6" x14ac:dyDescent="0.25">
      <c r="E8" s="21"/>
      <c r="F8" s="21"/>
    </row>
    <row r="9" spans="2:6" x14ac:dyDescent="0.25">
      <c r="B9" t="s">
        <v>587</v>
      </c>
      <c r="F9" s="21"/>
    </row>
    <row r="10" spans="2:6" x14ac:dyDescent="0.25">
      <c r="F10" s="21"/>
    </row>
    <row r="11" spans="2:6" x14ac:dyDescent="0.25">
      <c r="F11" s="21"/>
    </row>
    <row r="12" spans="2:6" x14ac:dyDescent="0.25">
      <c r="C12" s="1" t="s">
        <v>591</v>
      </c>
      <c r="D12" s="1" t="s">
        <v>592</v>
      </c>
      <c r="E12" s="1" t="s">
        <v>593</v>
      </c>
      <c r="F12" s="21" t="s">
        <v>44</v>
      </c>
    </row>
    <row r="13" spans="2:6" x14ac:dyDescent="0.25">
      <c r="F13" s="22"/>
    </row>
    <row r="14" spans="2:6" ht="15.75" thickBot="1" x14ac:dyDescent="0.3">
      <c r="B14" s="47" t="s">
        <v>588</v>
      </c>
      <c r="C14" s="91">
        <v>6965</v>
      </c>
      <c r="D14" s="91">
        <v>8508</v>
      </c>
      <c r="E14" s="91">
        <v>54363</v>
      </c>
      <c r="F14" s="91">
        <f>SUM(C14:E14)</f>
        <v>69836</v>
      </c>
    </row>
    <row r="15" spans="2:6" x14ac:dyDescent="0.25">
      <c r="F15" s="22"/>
    </row>
    <row r="16" spans="2:6" x14ac:dyDescent="0.25">
      <c r="F16" s="22"/>
    </row>
    <row r="18" spans="2:5" x14ac:dyDescent="0.25">
      <c r="B18" t="s">
        <v>669</v>
      </c>
      <c r="E18" s="21"/>
    </row>
    <row r="19" spans="2:5" x14ac:dyDescent="0.25">
      <c r="E19" s="21"/>
    </row>
    <row r="20" spans="2:5" x14ac:dyDescent="0.25">
      <c r="C20" s="21" t="s">
        <v>35</v>
      </c>
    </row>
    <row r="21" spans="2:5" x14ac:dyDescent="0.25">
      <c r="C21" s="21"/>
    </row>
    <row r="22" spans="2:5" x14ac:dyDescent="0.25">
      <c r="B22" t="s">
        <v>391</v>
      </c>
      <c r="C22" s="22">
        <v>185126</v>
      </c>
    </row>
    <row r="23" spans="2:5" x14ac:dyDescent="0.25">
      <c r="B23" t="s">
        <v>594</v>
      </c>
      <c r="C23" s="22">
        <v>151041</v>
      </c>
    </row>
    <row r="24" spans="2:5" x14ac:dyDescent="0.25">
      <c r="B24" t="s">
        <v>392</v>
      </c>
      <c r="C24" s="22">
        <v>170556</v>
      </c>
    </row>
    <row r="25" spans="2:5" x14ac:dyDescent="0.25">
      <c r="B25" t="s">
        <v>393</v>
      </c>
      <c r="C25" s="22">
        <v>208101</v>
      </c>
    </row>
    <row r="26" spans="2:5" ht="15.75" thickBot="1" x14ac:dyDescent="0.3">
      <c r="B26" s="47" t="s">
        <v>394</v>
      </c>
      <c r="C26" s="53">
        <v>63471</v>
      </c>
    </row>
  </sheetData>
  <pageMargins left="0.7" right="0.7" top="0.75" bottom="0.75" header="0.3" footer="0.3"/>
  <pageSetup scale="8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AE3E1-D5B6-47EB-8460-1D349E2EADD1}">
  <sheetPr>
    <tabColor rgb="FF92D050"/>
    <pageSetUpPr fitToPage="1"/>
  </sheetPr>
  <dimension ref="B1:F23"/>
  <sheetViews>
    <sheetView topLeftCell="A3" workbookViewId="0">
      <selection activeCell="B3" sqref="B3"/>
    </sheetView>
  </sheetViews>
  <sheetFormatPr defaultRowHeight="15" x14ac:dyDescent="0.25"/>
  <cols>
    <col min="2" max="2" width="41.7109375" customWidth="1"/>
    <col min="3" max="3" width="11.7109375" customWidth="1"/>
    <col min="4" max="4" width="14.42578125" customWidth="1"/>
    <col min="5" max="6" width="11.7109375" customWidth="1"/>
  </cols>
  <sheetData>
    <row r="1" spans="2:6" x14ac:dyDescent="0.25">
      <c r="B1" s="123"/>
      <c r="C1" s="123"/>
      <c r="D1" s="123"/>
      <c r="E1" s="123"/>
      <c r="F1" s="123"/>
    </row>
    <row r="2" spans="2:6" ht="15.75" thickBot="1" x14ac:dyDescent="0.3">
      <c r="B2" s="147" t="s">
        <v>21</v>
      </c>
      <c r="C2" s="147"/>
      <c r="D2" s="147"/>
      <c r="E2" s="147"/>
      <c r="F2" s="147"/>
    </row>
    <row r="3" spans="2:6" ht="30" x14ac:dyDescent="0.25">
      <c r="B3" s="118" t="s">
        <v>668</v>
      </c>
      <c r="C3" s="118"/>
      <c r="D3" s="118"/>
      <c r="E3" s="132"/>
      <c r="F3" s="134" t="s">
        <v>29</v>
      </c>
    </row>
    <row r="4" spans="2:6" x14ac:dyDescent="0.25">
      <c r="B4" s="1"/>
      <c r="C4" s="1"/>
      <c r="D4" s="1"/>
    </row>
    <row r="5" spans="2:6" x14ac:dyDescent="0.25">
      <c r="B5" s="1" t="s">
        <v>595</v>
      </c>
      <c r="C5" s="1"/>
      <c r="D5" s="1"/>
    </row>
    <row r="6" spans="2:6" x14ac:dyDescent="0.25">
      <c r="B6" s="1"/>
      <c r="C6" s="1"/>
      <c r="D6" s="1"/>
    </row>
    <row r="7" spans="2:6" x14ac:dyDescent="0.25">
      <c r="B7" s="1" t="s">
        <v>596</v>
      </c>
      <c r="C7" s="1"/>
      <c r="D7" s="1"/>
    </row>
    <row r="8" spans="2:6" x14ac:dyDescent="0.25">
      <c r="E8" s="21"/>
      <c r="F8" s="21"/>
    </row>
    <row r="9" spans="2:6" x14ac:dyDescent="0.25">
      <c r="B9" t="s">
        <v>597</v>
      </c>
      <c r="F9" s="21"/>
    </row>
    <row r="10" spans="2:6" x14ac:dyDescent="0.25">
      <c r="F10" s="21"/>
    </row>
    <row r="11" spans="2:6" x14ac:dyDescent="0.25">
      <c r="F11" s="21"/>
    </row>
    <row r="12" spans="2:6" ht="45" x14ac:dyDescent="0.25">
      <c r="B12" s="1" t="s">
        <v>598</v>
      </c>
      <c r="C12" s="31" t="s">
        <v>599</v>
      </c>
      <c r="D12" s="31" t="s">
        <v>600</v>
      </c>
      <c r="E12" s="31" t="s">
        <v>601</v>
      </c>
      <c r="F12" s="21" t="s">
        <v>44</v>
      </c>
    </row>
    <row r="13" spans="2:6" x14ac:dyDescent="0.25">
      <c r="B13" s="1"/>
      <c r="C13" s="31" t="s">
        <v>35</v>
      </c>
      <c r="D13" s="31" t="s">
        <v>35</v>
      </c>
      <c r="E13" s="31" t="s">
        <v>35</v>
      </c>
      <c r="F13" s="21" t="s">
        <v>35</v>
      </c>
    </row>
    <row r="14" spans="2:6" x14ac:dyDescent="0.25">
      <c r="F14" s="22"/>
    </row>
    <row r="15" spans="2:6" x14ac:dyDescent="0.25">
      <c r="B15" t="s">
        <v>602</v>
      </c>
      <c r="C15" s="263">
        <v>762962</v>
      </c>
      <c r="D15" s="263" t="s">
        <v>11</v>
      </c>
      <c r="E15" s="263" t="s">
        <v>11</v>
      </c>
      <c r="F15" s="212">
        <f>SUM(C15:E15)</f>
        <v>762962</v>
      </c>
    </row>
    <row r="16" spans="2:6" x14ac:dyDescent="0.25">
      <c r="B16" t="s">
        <v>603</v>
      </c>
      <c r="C16" s="263">
        <v>502684</v>
      </c>
      <c r="D16" s="263" t="s">
        <v>11</v>
      </c>
      <c r="E16" s="263" t="s">
        <v>11</v>
      </c>
      <c r="F16" s="212">
        <f t="shared" ref="F16:F20" si="0">SUM(C16:E16)</f>
        <v>502684</v>
      </c>
    </row>
    <row r="17" spans="2:6" x14ac:dyDescent="0.25">
      <c r="B17" t="s">
        <v>529</v>
      </c>
      <c r="C17" s="263">
        <v>33537</v>
      </c>
      <c r="D17" s="263" t="s">
        <v>11</v>
      </c>
      <c r="E17" s="263" t="s">
        <v>11</v>
      </c>
      <c r="F17" s="212">
        <f t="shared" si="0"/>
        <v>33537</v>
      </c>
    </row>
    <row r="18" spans="2:6" x14ac:dyDescent="0.25">
      <c r="B18" t="s">
        <v>604</v>
      </c>
      <c r="C18" s="263">
        <v>2807</v>
      </c>
      <c r="D18" s="263">
        <v>10914</v>
      </c>
      <c r="E18" s="263">
        <v>57794</v>
      </c>
      <c r="F18" s="212">
        <f t="shared" si="0"/>
        <v>71515</v>
      </c>
    </row>
    <row r="19" spans="2:6" x14ac:dyDescent="0.25">
      <c r="B19" t="s">
        <v>605</v>
      </c>
      <c r="C19" s="263">
        <v>44787</v>
      </c>
      <c r="D19" s="263">
        <v>155038</v>
      </c>
      <c r="E19" s="263">
        <v>797799</v>
      </c>
      <c r="F19" s="212">
        <f t="shared" si="0"/>
        <v>997624</v>
      </c>
    </row>
    <row r="20" spans="2:6" x14ac:dyDescent="0.25">
      <c r="B20" s="4" t="s">
        <v>606</v>
      </c>
      <c r="C20" s="264">
        <v>22819</v>
      </c>
      <c r="D20" s="264">
        <v>92012</v>
      </c>
      <c r="E20" s="264">
        <v>312355</v>
      </c>
      <c r="F20" s="213">
        <f t="shared" si="0"/>
        <v>427186</v>
      </c>
    </row>
    <row r="21" spans="2:6" ht="24" customHeight="1" thickBot="1" x14ac:dyDescent="0.3">
      <c r="B21" s="47" t="s">
        <v>44</v>
      </c>
      <c r="C21" s="48">
        <f>SUM(C15:C20)</f>
        <v>1369596</v>
      </c>
      <c r="D21" s="48">
        <f>SUM(D15:D20)</f>
        <v>257964</v>
      </c>
      <c r="E21" s="48">
        <f>SUM(E15:E20)</f>
        <v>1167948</v>
      </c>
      <c r="F21" s="48">
        <f>SUM(F15:F20)</f>
        <v>2795508</v>
      </c>
    </row>
    <row r="22" spans="2:6" x14ac:dyDescent="0.25">
      <c r="F22" s="22"/>
    </row>
    <row r="23" spans="2:6" x14ac:dyDescent="0.25">
      <c r="F23" s="22"/>
    </row>
  </sheetData>
  <pageMargins left="0.7" right="0.7" top="0.75" bottom="0.75" header="0.3" footer="0.3"/>
  <pageSetup scale="9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B1:K23"/>
  <sheetViews>
    <sheetView zoomScaleNormal="100" workbookViewId="0">
      <selection activeCell="B3" sqref="B3"/>
    </sheetView>
  </sheetViews>
  <sheetFormatPr defaultRowHeight="15" x14ac:dyDescent="0.25"/>
  <cols>
    <col min="2" max="2" width="33.7109375" customWidth="1"/>
    <col min="3" max="3" width="11.7109375" customWidth="1"/>
    <col min="4" max="4" width="13.85546875" customWidth="1"/>
    <col min="5" max="5" width="13.28515625" customWidth="1"/>
    <col min="6" max="6" width="10.5703125" customWidth="1"/>
    <col min="7" max="7" width="10.7109375" bestFit="1" customWidth="1"/>
    <col min="8" max="8" width="10.42578125" customWidth="1"/>
    <col min="9" max="9" width="9.7109375" bestFit="1" customWidth="1"/>
    <col min="10" max="10" width="11.28515625" bestFit="1" customWidth="1"/>
    <col min="11" max="11" width="11.85546875" customWidth="1"/>
  </cols>
  <sheetData>
    <row r="1" spans="2:11" x14ac:dyDescent="0.25">
      <c r="B1" s="123"/>
      <c r="C1" s="123"/>
      <c r="D1" s="123"/>
      <c r="E1" s="123"/>
      <c r="F1" s="123"/>
      <c r="G1" s="123"/>
      <c r="H1" s="123"/>
      <c r="I1" s="123"/>
      <c r="J1" s="123"/>
      <c r="K1" s="156"/>
    </row>
    <row r="2" spans="2:11" ht="15.75" thickBot="1" x14ac:dyDescent="0.3">
      <c r="B2" s="117" t="s">
        <v>203</v>
      </c>
      <c r="C2" s="136"/>
      <c r="D2" s="136"/>
      <c r="E2" s="136"/>
      <c r="F2" s="136"/>
      <c r="G2" s="136"/>
      <c r="H2" s="136"/>
      <c r="I2" s="136"/>
      <c r="J2" s="136"/>
      <c r="K2" s="117" t="s">
        <v>158</v>
      </c>
    </row>
    <row r="3" spans="2:11" ht="30" x14ac:dyDescent="0.25">
      <c r="B3" s="118" t="s">
        <v>200</v>
      </c>
      <c r="C3" s="132"/>
      <c r="D3" s="132"/>
      <c r="E3" s="132"/>
      <c r="F3" s="132"/>
      <c r="G3" s="132"/>
      <c r="H3" s="132"/>
      <c r="I3" s="132"/>
      <c r="J3" s="132"/>
      <c r="K3" s="134" t="s">
        <v>201</v>
      </c>
    </row>
    <row r="5" spans="2:11" ht="54.75" customHeight="1" x14ac:dyDescent="0.25">
      <c r="B5" s="4"/>
      <c r="C5" s="88" t="s">
        <v>95</v>
      </c>
      <c r="D5" s="87" t="s">
        <v>279</v>
      </c>
      <c r="E5" s="87" t="s">
        <v>280</v>
      </c>
      <c r="F5" s="87" t="s">
        <v>439</v>
      </c>
      <c r="G5" s="87" t="s">
        <v>96</v>
      </c>
      <c r="H5" s="87" t="s">
        <v>97</v>
      </c>
      <c r="I5" s="87" t="s">
        <v>278</v>
      </c>
      <c r="J5" s="88">
        <v>2024</v>
      </c>
      <c r="K5" s="88">
        <v>2023</v>
      </c>
    </row>
    <row r="6" spans="2:11" x14ac:dyDescent="0.25">
      <c r="C6" s="21" t="s">
        <v>35</v>
      </c>
      <c r="D6" s="21" t="s">
        <v>35</v>
      </c>
      <c r="E6" s="21" t="s">
        <v>35</v>
      </c>
      <c r="F6" s="21" t="s">
        <v>35</v>
      </c>
      <c r="G6" s="21" t="s">
        <v>35</v>
      </c>
      <c r="H6" s="21" t="s">
        <v>35</v>
      </c>
      <c r="I6" s="21" t="s">
        <v>35</v>
      </c>
      <c r="J6" s="21" t="s">
        <v>35</v>
      </c>
      <c r="K6" s="21" t="s">
        <v>35</v>
      </c>
    </row>
    <row r="7" spans="2:11" x14ac:dyDescent="0.25">
      <c r="C7" s="21"/>
      <c r="D7" s="21"/>
      <c r="E7" s="21"/>
      <c r="F7" s="21"/>
      <c r="G7" s="21"/>
      <c r="H7" s="21"/>
      <c r="I7" s="21"/>
      <c r="J7" s="21"/>
      <c r="K7" s="21"/>
    </row>
    <row r="8" spans="2:11" x14ac:dyDescent="0.25">
      <c r="B8" s="1" t="s">
        <v>356</v>
      </c>
      <c r="C8" s="21"/>
      <c r="D8" s="21"/>
      <c r="E8" s="21"/>
      <c r="F8" s="21"/>
      <c r="G8" s="21"/>
      <c r="H8" s="21"/>
      <c r="I8" s="21"/>
      <c r="J8" s="21"/>
      <c r="K8" s="21"/>
    </row>
    <row r="9" spans="2:11" x14ac:dyDescent="0.25">
      <c r="B9" t="s">
        <v>254</v>
      </c>
      <c r="C9" s="26">
        <v>28177</v>
      </c>
      <c r="D9" s="26">
        <v>2492803</v>
      </c>
      <c r="E9" s="26">
        <v>1054820</v>
      </c>
      <c r="F9" s="26">
        <v>2113082</v>
      </c>
      <c r="G9" s="30">
        <v>362784</v>
      </c>
      <c r="H9" s="26">
        <v>168746</v>
      </c>
      <c r="I9" s="26">
        <v>507237</v>
      </c>
      <c r="J9" s="26">
        <f>SUM(C9:I9)</f>
        <v>6727649</v>
      </c>
      <c r="K9" s="26">
        <v>6453306</v>
      </c>
    </row>
    <row r="10" spans="2:11" x14ac:dyDescent="0.25">
      <c r="B10" s="2" t="s">
        <v>216</v>
      </c>
      <c r="C10" s="26">
        <v>305</v>
      </c>
      <c r="D10" s="26">
        <v>139607</v>
      </c>
      <c r="E10" s="26">
        <v>136109</v>
      </c>
      <c r="F10" s="26">
        <v>54092</v>
      </c>
      <c r="G10" s="26">
        <v>18901</v>
      </c>
      <c r="H10" s="26">
        <v>7193</v>
      </c>
      <c r="I10" s="26">
        <v>-356207</v>
      </c>
      <c r="J10" s="26">
        <f t="shared" ref="J10:J21" si="0">SUM(C10:I10)</f>
        <v>0</v>
      </c>
      <c r="K10" s="24">
        <v>0</v>
      </c>
    </row>
    <row r="11" spans="2:11" x14ac:dyDescent="0.25">
      <c r="B11" s="2" t="s">
        <v>98</v>
      </c>
      <c r="C11" s="24" t="s">
        <v>11</v>
      </c>
      <c r="D11" s="26">
        <v>6235</v>
      </c>
      <c r="E11" s="24" t="s">
        <v>11</v>
      </c>
      <c r="F11" s="24" t="s">
        <v>11</v>
      </c>
      <c r="G11" s="26">
        <v>1476</v>
      </c>
      <c r="H11" s="24" t="s">
        <v>11</v>
      </c>
      <c r="I11" s="26">
        <v>301494</v>
      </c>
      <c r="J11" s="26">
        <f t="shared" si="0"/>
        <v>309205</v>
      </c>
      <c r="K11" s="26">
        <v>303170</v>
      </c>
    </row>
    <row r="12" spans="2:11" x14ac:dyDescent="0.25">
      <c r="B12" s="2" t="s">
        <v>99</v>
      </c>
      <c r="C12" s="24" t="s">
        <v>11</v>
      </c>
      <c r="D12" s="24">
        <v>-168</v>
      </c>
      <c r="E12" s="24">
        <v>-120</v>
      </c>
      <c r="F12" s="24" t="s">
        <v>11</v>
      </c>
      <c r="G12" s="24">
        <v>-107</v>
      </c>
      <c r="H12" s="24" t="s">
        <v>11</v>
      </c>
      <c r="I12" s="24" t="s">
        <v>11</v>
      </c>
      <c r="J12" s="26">
        <f t="shared" si="0"/>
        <v>-395</v>
      </c>
      <c r="K12" s="24">
        <v>-10238</v>
      </c>
    </row>
    <row r="13" spans="2:11" ht="30" x14ac:dyDescent="0.25">
      <c r="B13" s="2" t="s">
        <v>395</v>
      </c>
      <c r="C13" s="68" t="s">
        <v>11</v>
      </c>
      <c r="D13" s="68">
        <v>2920</v>
      </c>
      <c r="E13" s="68" t="s">
        <v>11</v>
      </c>
      <c r="F13" s="68" t="s">
        <v>11</v>
      </c>
      <c r="G13" s="68" t="s">
        <v>707</v>
      </c>
      <c r="H13" s="68" t="s">
        <v>11</v>
      </c>
      <c r="I13" s="68" t="s">
        <v>11</v>
      </c>
      <c r="J13" s="26">
        <f t="shared" si="0"/>
        <v>2920</v>
      </c>
      <c r="K13" s="68">
        <v>-3762</v>
      </c>
    </row>
    <row r="14" spans="2:11" ht="15.75" thickBot="1" x14ac:dyDescent="0.3">
      <c r="B14" s="52" t="s">
        <v>100</v>
      </c>
      <c r="C14" s="90" t="s">
        <v>11</v>
      </c>
      <c r="D14" s="111">
        <v>-11129</v>
      </c>
      <c r="E14" s="111">
        <v>-6238</v>
      </c>
      <c r="F14" s="111" t="s">
        <v>11</v>
      </c>
      <c r="G14" s="111">
        <v>-3097</v>
      </c>
      <c r="H14" s="111">
        <v>-2225</v>
      </c>
      <c r="I14" s="90" t="s">
        <v>11</v>
      </c>
      <c r="J14" s="111">
        <f t="shared" si="0"/>
        <v>-22689</v>
      </c>
      <c r="K14" s="111">
        <v>-14827</v>
      </c>
    </row>
    <row r="15" spans="2:11" ht="24" customHeight="1" thickBot="1" x14ac:dyDescent="0.3">
      <c r="B15" s="112" t="s">
        <v>357</v>
      </c>
      <c r="C15" s="113">
        <f>SUM(C9:C14)</f>
        <v>28482</v>
      </c>
      <c r="D15" s="113">
        <f t="shared" ref="D15:K15" si="1">SUM(D9:D14)</f>
        <v>2630268</v>
      </c>
      <c r="E15" s="113">
        <f t="shared" si="1"/>
        <v>1184571</v>
      </c>
      <c r="F15" s="113">
        <f t="shared" si="1"/>
        <v>2167174</v>
      </c>
      <c r="G15" s="113">
        <f t="shared" si="1"/>
        <v>379957</v>
      </c>
      <c r="H15" s="113">
        <f t="shared" si="1"/>
        <v>173714</v>
      </c>
      <c r="I15" s="113">
        <f t="shared" si="1"/>
        <v>452524</v>
      </c>
      <c r="J15" s="113">
        <f t="shared" si="1"/>
        <v>7016690</v>
      </c>
      <c r="K15" s="113">
        <f t="shared" si="1"/>
        <v>6727649</v>
      </c>
    </row>
    <row r="16" spans="2:11" x14ac:dyDescent="0.25">
      <c r="B16" s="2"/>
      <c r="C16" s="28"/>
      <c r="D16" s="28"/>
      <c r="E16" s="28"/>
      <c r="F16" s="28"/>
      <c r="G16" s="28"/>
      <c r="H16" s="28"/>
      <c r="I16" s="28"/>
      <c r="J16" s="28"/>
      <c r="K16" s="28"/>
    </row>
    <row r="17" spans="2:11" x14ac:dyDescent="0.25">
      <c r="B17" s="7" t="s">
        <v>358</v>
      </c>
      <c r="C17" s="28"/>
      <c r="D17" s="28"/>
      <c r="E17" s="28"/>
      <c r="F17" s="28"/>
      <c r="G17" s="28"/>
      <c r="H17" s="28"/>
      <c r="I17" s="28"/>
      <c r="J17" s="28"/>
      <c r="K17" s="28"/>
    </row>
    <row r="18" spans="2:11" x14ac:dyDescent="0.25">
      <c r="B18" t="s">
        <v>254</v>
      </c>
      <c r="C18" s="24" t="s">
        <v>11</v>
      </c>
      <c r="D18" s="29">
        <v>-1130740</v>
      </c>
      <c r="E18" s="26">
        <v>-413545</v>
      </c>
      <c r="F18" s="26">
        <v>-763376</v>
      </c>
      <c r="G18" s="29">
        <v>-195952</v>
      </c>
      <c r="H18" s="29">
        <v>-136477</v>
      </c>
      <c r="I18" s="24" t="s">
        <v>11</v>
      </c>
      <c r="J18" s="29">
        <f t="shared" si="0"/>
        <v>-2640090</v>
      </c>
      <c r="K18" s="29">
        <v>-2491580</v>
      </c>
    </row>
    <row r="19" spans="2:11" x14ac:dyDescent="0.25">
      <c r="B19" s="2" t="s">
        <v>101</v>
      </c>
      <c r="C19" s="24" t="s">
        <v>11</v>
      </c>
      <c r="D19" s="29">
        <v>-65763</v>
      </c>
      <c r="E19" s="26">
        <v>-29178</v>
      </c>
      <c r="F19" s="26">
        <v>-58722</v>
      </c>
      <c r="G19" s="29">
        <v>-19558</v>
      </c>
      <c r="H19" s="29">
        <v>-6870</v>
      </c>
      <c r="I19" s="24" t="s">
        <v>11</v>
      </c>
      <c r="J19" s="29">
        <f t="shared" si="0"/>
        <v>-180091</v>
      </c>
      <c r="K19" s="29">
        <v>-168426</v>
      </c>
    </row>
    <row r="20" spans="2:11" x14ac:dyDescent="0.25">
      <c r="B20" s="2" t="s">
        <v>99</v>
      </c>
      <c r="C20" s="68" t="s">
        <v>11</v>
      </c>
      <c r="D20" s="28">
        <v>168</v>
      </c>
      <c r="E20" s="28">
        <v>120</v>
      </c>
      <c r="F20" s="28" t="s">
        <v>11</v>
      </c>
      <c r="G20" s="28">
        <v>107</v>
      </c>
      <c r="H20" s="28" t="s">
        <v>11</v>
      </c>
      <c r="I20" s="68" t="s">
        <v>11</v>
      </c>
      <c r="J20" s="28">
        <f t="shared" si="0"/>
        <v>395</v>
      </c>
      <c r="K20" s="28">
        <v>10238</v>
      </c>
    </row>
    <row r="21" spans="2:11" ht="15.75" thickBot="1" x14ac:dyDescent="0.3">
      <c r="B21" s="52" t="s">
        <v>100</v>
      </c>
      <c r="C21" s="90" t="s">
        <v>11</v>
      </c>
      <c r="D21" s="111">
        <v>5571</v>
      </c>
      <c r="E21" s="111">
        <v>5360</v>
      </c>
      <c r="F21" s="111" t="s">
        <v>11</v>
      </c>
      <c r="G21" s="111">
        <v>2730</v>
      </c>
      <c r="H21" s="111">
        <v>2212</v>
      </c>
      <c r="I21" s="90" t="s">
        <v>11</v>
      </c>
      <c r="J21" s="111">
        <f t="shared" si="0"/>
        <v>15873</v>
      </c>
      <c r="K21" s="111">
        <v>9678</v>
      </c>
    </row>
    <row r="22" spans="2:11" ht="24" customHeight="1" thickBot="1" x14ac:dyDescent="0.3">
      <c r="B22" s="52" t="s">
        <v>357</v>
      </c>
      <c r="C22" s="111">
        <f>SUM(C18:C21)</f>
        <v>0</v>
      </c>
      <c r="D22" s="111">
        <f>SUM(D18:D21)</f>
        <v>-1190764</v>
      </c>
      <c r="E22" s="111">
        <f t="shared" ref="E22:K22" si="2">SUM(E18:E21)</f>
        <v>-437243</v>
      </c>
      <c r="F22" s="111">
        <f t="shared" si="2"/>
        <v>-822098</v>
      </c>
      <c r="G22" s="111">
        <f t="shared" si="2"/>
        <v>-212673</v>
      </c>
      <c r="H22" s="111">
        <f t="shared" si="2"/>
        <v>-141135</v>
      </c>
      <c r="I22" s="111">
        <f t="shared" si="2"/>
        <v>0</v>
      </c>
      <c r="J22" s="111">
        <f t="shared" si="2"/>
        <v>-2803913</v>
      </c>
      <c r="K22" s="111">
        <f t="shared" si="2"/>
        <v>-2640090</v>
      </c>
    </row>
    <row r="23" spans="2:11" s="1" customFormat="1" ht="30" customHeight="1" thickBot="1" x14ac:dyDescent="0.3">
      <c r="B23" s="54" t="s">
        <v>156</v>
      </c>
      <c r="C23" s="61">
        <f>SUM(C15,C21)</f>
        <v>28482</v>
      </c>
      <c r="D23" s="61">
        <f t="shared" ref="D23:F23" si="3">SUM(D15,D22)</f>
        <v>1439504</v>
      </c>
      <c r="E23" s="61">
        <f t="shared" si="3"/>
        <v>747328</v>
      </c>
      <c r="F23" s="61">
        <f t="shared" si="3"/>
        <v>1345076</v>
      </c>
      <c r="G23" s="61">
        <f>SUM(G15,G22)</f>
        <v>167284</v>
      </c>
      <c r="H23" s="61">
        <f t="shared" ref="H23:K23" si="4">SUM(H15,H22)</f>
        <v>32579</v>
      </c>
      <c r="I23" s="61">
        <f t="shared" si="4"/>
        <v>452524</v>
      </c>
      <c r="J23" s="61">
        <f t="shared" si="4"/>
        <v>4212777</v>
      </c>
      <c r="K23" s="61">
        <f t="shared" si="4"/>
        <v>4087559</v>
      </c>
    </row>
  </sheetData>
  <pageMargins left="0.7" right="0.7" top="0.75" bottom="0.75" header="0.3" footer="0.3"/>
  <pageSetup scale="6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B1:L31"/>
  <sheetViews>
    <sheetView zoomScaleNormal="100" workbookViewId="0">
      <selection activeCell="B3" sqref="B3"/>
    </sheetView>
  </sheetViews>
  <sheetFormatPr defaultRowHeight="15" x14ac:dyDescent="0.25"/>
  <cols>
    <col min="2" max="2" width="50.7109375" customWidth="1"/>
    <col min="3" max="3" width="1.140625" hidden="1" customWidth="1"/>
    <col min="4" max="4" width="12.85546875" customWidth="1"/>
    <col min="5" max="5" width="12.5703125" customWidth="1"/>
    <col min="6" max="6" width="13" customWidth="1"/>
    <col min="7" max="7" width="12.140625" customWidth="1"/>
    <col min="8" max="8" width="11.28515625" customWidth="1"/>
    <col min="9" max="9" width="10.42578125" customWidth="1"/>
  </cols>
  <sheetData>
    <row r="1" spans="2:12" x14ac:dyDescent="0.25">
      <c r="H1" s="1"/>
      <c r="I1" s="156"/>
    </row>
    <row r="2" spans="2:12" ht="15.75" thickBot="1" x14ac:dyDescent="0.3">
      <c r="B2" s="147" t="s">
        <v>202</v>
      </c>
      <c r="C2" s="147"/>
      <c r="D2" s="147"/>
      <c r="E2" s="147"/>
      <c r="F2" s="147"/>
      <c r="G2" s="147"/>
      <c r="H2" s="147"/>
      <c r="I2" s="117" t="s">
        <v>157</v>
      </c>
    </row>
    <row r="3" spans="2:12" ht="23.25" customHeight="1" x14ac:dyDescent="0.25">
      <c r="B3" s="118" t="s">
        <v>200</v>
      </c>
      <c r="C3" s="132"/>
      <c r="D3" s="132"/>
      <c r="E3" s="132"/>
      <c r="F3" s="132"/>
      <c r="G3" s="132"/>
      <c r="H3" s="132"/>
      <c r="I3" s="134" t="s">
        <v>219</v>
      </c>
      <c r="J3" s="21"/>
    </row>
    <row r="5" spans="2:12" ht="47.25" customHeight="1" x14ac:dyDescent="0.25">
      <c r="D5" s="21" t="s">
        <v>281</v>
      </c>
      <c r="E5" s="31" t="s">
        <v>607</v>
      </c>
      <c r="F5" s="31" t="s">
        <v>608</v>
      </c>
      <c r="G5" s="21" t="s">
        <v>212</v>
      </c>
      <c r="H5" s="31">
        <v>2024</v>
      </c>
      <c r="I5" s="31">
        <v>2024</v>
      </c>
    </row>
    <row r="6" spans="2:12" x14ac:dyDescent="0.25">
      <c r="D6" s="21" t="s">
        <v>204</v>
      </c>
      <c r="E6" s="21" t="s">
        <v>154</v>
      </c>
      <c r="F6" s="21" t="s">
        <v>205</v>
      </c>
      <c r="G6" s="21" t="s">
        <v>145</v>
      </c>
      <c r="H6" s="21" t="s">
        <v>35</v>
      </c>
      <c r="I6" s="21" t="s">
        <v>35</v>
      </c>
      <c r="K6" s="21"/>
      <c r="L6" s="21"/>
    </row>
    <row r="7" spans="2:12" x14ac:dyDescent="0.25">
      <c r="B7" s="7" t="s">
        <v>4</v>
      </c>
      <c r="C7" s="7"/>
    </row>
    <row r="8" spans="2:12" x14ac:dyDescent="0.25">
      <c r="B8" s="2" t="s">
        <v>282</v>
      </c>
      <c r="C8" s="2"/>
      <c r="D8" s="26">
        <v>1699357</v>
      </c>
      <c r="E8" s="24">
        <v>0</v>
      </c>
      <c r="F8" s="26">
        <f>+D8+E8</f>
        <v>1699357</v>
      </c>
      <c r="G8" s="24">
        <v>0</v>
      </c>
      <c r="H8" s="26">
        <f>SUM(F8:G8)</f>
        <v>1699357</v>
      </c>
      <c r="I8" s="26">
        <v>1610836</v>
      </c>
    </row>
    <row r="9" spans="2:12" ht="15.75" thickBot="1" x14ac:dyDescent="0.3">
      <c r="B9" s="52" t="s">
        <v>440</v>
      </c>
      <c r="C9" s="52"/>
      <c r="D9" s="111">
        <v>477658</v>
      </c>
      <c r="E9" s="111">
        <v>77105</v>
      </c>
      <c r="F9" s="111">
        <f t="shared" ref="F9" si="0">+D9+E9</f>
        <v>554763</v>
      </c>
      <c r="G9" s="90">
        <v>0</v>
      </c>
      <c r="H9" s="111">
        <f t="shared" ref="H9:H29" si="1">SUM(F9:G9)</f>
        <v>554763</v>
      </c>
      <c r="I9" s="111">
        <v>646077</v>
      </c>
    </row>
    <row r="10" spans="2:12" ht="24" customHeight="1" thickBot="1" x14ac:dyDescent="0.3">
      <c r="B10" s="112"/>
      <c r="C10" s="112"/>
      <c r="D10" s="169">
        <f t="shared" ref="D10:I10" si="2">SUM(D8:D9)</f>
        <v>2177015</v>
      </c>
      <c r="E10" s="169">
        <f t="shared" si="2"/>
        <v>77105</v>
      </c>
      <c r="F10" s="169">
        <f t="shared" si="2"/>
        <v>2254120</v>
      </c>
      <c r="G10" s="169">
        <f t="shared" si="2"/>
        <v>0</v>
      </c>
      <c r="H10" s="169">
        <f t="shared" si="2"/>
        <v>2254120</v>
      </c>
      <c r="I10" s="169">
        <f t="shared" si="2"/>
        <v>2256913</v>
      </c>
    </row>
    <row r="11" spans="2:12" x14ac:dyDescent="0.25">
      <c r="B11" s="2"/>
      <c r="C11" s="2"/>
      <c r="D11" s="85"/>
      <c r="E11" s="85"/>
      <c r="F11" s="85"/>
      <c r="G11" s="85"/>
      <c r="H11" s="85"/>
      <c r="I11" s="85"/>
    </row>
    <row r="12" spans="2:12" x14ac:dyDescent="0.25">
      <c r="B12" t="s">
        <v>5</v>
      </c>
      <c r="C12" s="2"/>
      <c r="D12" s="26"/>
      <c r="E12" s="26"/>
      <c r="F12" s="26"/>
      <c r="G12" s="26"/>
      <c r="H12" s="26"/>
      <c r="I12" s="26"/>
    </row>
    <row r="13" spans="2:12" x14ac:dyDescent="0.25">
      <c r="B13" s="2" t="s">
        <v>283</v>
      </c>
      <c r="C13" s="2"/>
      <c r="D13" s="26">
        <v>183853</v>
      </c>
      <c r="E13" s="24">
        <v>0</v>
      </c>
      <c r="F13" s="26">
        <f>+D13+E13</f>
        <v>183853</v>
      </c>
      <c r="G13" s="24" t="s">
        <v>11</v>
      </c>
      <c r="H13" s="26">
        <f t="shared" si="1"/>
        <v>183853</v>
      </c>
      <c r="I13" s="26">
        <v>201072</v>
      </c>
    </row>
    <row r="14" spans="2:12" x14ac:dyDescent="0.25">
      <c r="B14" s="2" t="s">
        <v>284</v>
      </c>
      <c r="C14" s="2"/>
      <c r="D14" s="26">
        <v>152549</v>
      </c>
      <c r="E14" s="35">
        <v>11579</v>
      </c>
      <c r="F14" s="26">
        <f t="shared" ref="F14:F19" si="3">+D14+E14</f>
        <v>164128</v>
      </c>
      <c r="G14" s="26">
        <v>-713</v>
      </c>
      <c r="H14" s="26">
        <f t="shared" si="1"/>
        <v>163415</v>
      </c>
      <c r="I14" s="26">
        <v>163771</v>
      </c>
    </row>
    <row r="15" spans="2:12" x14ac:dyDescent="0.25">
      <c r="B15" s="2" t="s">
        <v>285</v>
      </c>
      <c r="C15" s="2"/>
      <c r="D15" s="26">
        <v>162031</v>
      </c>
      <c r="E15" s="26">
        <v>1084371</v>
      </c>
      <c r="F15" s="26">
        <f t="shared" si="3"/>
        <v>1246402</v>
      </c>
      <c r="G15" s="26">
        <v>-1059699</v>
      </c>
      <c r="H15" s="26">
        <f t="shared" si="1"/>
        <v>186703</v>
      </c>
      <c r="I15" s="26">
        <v>113755</v>
      </c>
    </row>
    <row r="16" spans="2:12" x14ac:dyDescent="0.25">
      <c r="B16" s="2" t="s">
        <v>286</v>
      </c>
      <c r="C16" s="2"/>
      <c r="D16" s="26">
        <v>146</v>
      </c>
      <c r="E16" s="26">
        <v>3255</v>
      </c>
      <c r="F16" s="26">
        <f t="shared" si="3"/>
        <v>3401</v>
      </c>
      <c r="G16" s="24" t="s">
        <v>11</v>
      </c>
      <c r="H16" s="26">
        <f t="shared" si="1"/>
        <v>3401</v>
      </c>
      <c r="I16" s="26">
        <v>10074</v>
      </c>
    </row>
    <row r="17" spans="2:9" x14ac:dyDescent="0.25">
      <c r="B17" s="2" t="s">
        <v>610</v>
      </c>
      <c r="C17" s="2"/>
      <c r="D17" s="26">
        <v>-4492</v>
      </c>
      <c r="E17" s="24">
        <v>0</v>
      </c>
      <c r="F17" s="26">
        <f t="shared" si="3"/>
        <v>-4492</v>
      </c>
      <c r="G17" s="24" t="s">
        <v>11</v>
      </c>
      <c r="H17" s="26">
        <f t="shared" si="1"/>
        <v>-4492</v>
      </c>
      <c r="I17" s="26">
        <v>3143</v>
      </c>
    </row>
    <row r="18" spans="2:9" x14ac:dyDescent="0.25">
      <c r="B18" s="2" t="s">
        <v>288</v>
      </c>
      <c r="C18" s="2"/>
      <c r="D18" s="26">
        <v>140713</v>
      </c>
      <c r="E18" s="26">
        <v>121738</v>
      </c>
      <c r="F18" s="26">
        <f t="shared" si="3"/>
        <v>262451</v>
      </c>
      <c r="G18" s="26">
        <v>-75557</v>
      </c>
      <c r="H18" s="26">
        <f t="shared" si="1"/>
        <v>186894</v>
      </c>
      <c r="I18" s="26">
        <v>176700</v>
      </c>
    </row>
    <row r="19" spans="2:9" ht="15.75" thickBot="1" x14ac:dyDescent="0.3">
      <c r="B19" s="52" t="s">
        <v>287</v>
      </c>
      <c r="C19" s="52"/>
      <c r="D19" s="111">
        <v>38212</v>
      </c>
      <c r="E19" s="111">
        <v>28037</v>
      </c>
      <c r="F19" s="111">
        <f t="shared" si="3"/>
        <v>66249</v>
      </c>
      <c r="G19" s="111">
        <v>-363</v>
      </c>
      <c r="H19" s="111">
        <f t="shared" si="1"/>
        <v>65886</v>
      </c>
      <c r="I19" s="111">
        <v>51808</v>
      </c>
    </row>
    <row r="20" spans="2:9" ht="24" customHeight="1" thickBot="1" x14ac:dyDescent="0.3">
      <c r="B20" s="112"/>
      <c r="C20" s="112"/>
      <c r="D20" s="169">
        <f t="shared" ref="D20:I20" si="4">SUM(D13:D19)</f>
        <v>673012</v>
      </c>
      <c r="E20" s="169">
        <f t="shared" si="4"/>
        <v>1248980</v>
      </c>
      <c r="F20" s="169">
        <f t="shared" si="4"/>
        <v>1921992</v>
      </c>
      <c r="G20" s="169">
        <f t="shared" si="4"/>
        <v>-1136332</v>
      </c>
      <c r="H20" s="169">
        <f t="shared" si="4"/>
        <v>785660</v>
      </c>
      <c r="I20" s="169">
        <f t="shared" si="4"/>
        <v>720323</v>
      </c>
    </row>
    <row r="21" spans="2:9" ht="24" customHeight="1" thickBot="1" x14ac:dyDescent="0.3">
      <c r="B21" s="112" t="s">
        <v>102</v>
      </c>
      <c r="C21" s="112"/>
      <c r="D21" s="170">
        <v>44941</v>
      </c>
      <c r="E21" s="171" t="s">
        <v>11</v>
      </c>
      <c r="F21" s="113">
        <f t="shared" ref="F21" si="5">SUM(D21:E21)</f>
        <v>44941</v>
      </c>
      <c r="G21" s="113">
        <v>-1161</v>
      </c>
      <c r="H21" s="113">
        <f t="shared" si="1"/>
        <v>43780</v>
      </c>
      <c r="I21" s="113">
        <v>22721</v>
      </c>
    </row>
    <row r="22" spans="2:9" ht="24" customHeight="1" thickBot="1" x14ac:dyDescent="0.3">
      <c r="B22" s="112"/>
      <c r="C22" s="112"/>
      <c r="D22" s="169">
        <f t="shared" ref="D22:I22" si="6">SUM(D10,D20,D21)</f>
        <v>2894968</v>
      </c>
      <c r="E22" s="169">
        <f t="shared" si="6"/>
        <v>1326085</v>
      </c>
      <c r="F22" s="169">
        <f t="shared" si="6"/>
        <v>4221053</v>
      </c>
      <c r="G22" s="169">
        <f t="shared" si="6"/>
        <v>-1137493</v>
      </c>
      <c r="H22" s="169">
        <f t="shared" si="6"/>
        <v>3083560</v>
      </c>
      <c r="I22" s="169">
        <f t="shared" si="6"/>
        <v>2999957</v>
      </c>
    </row>
    <row r="23" spans="2:9" x14ac:dyDescent="0.25">
      <c r="B23" s="2"/>
      <c r="C23" s="2"/>
      <c r="D23" s="85"/>
      <c r="E23" s="85"/>
      <c r="F23" s="85"/>
      <c r="G23" s="85"/>
      <c r="H23" s="85"/>
      <c r="I23" s="85"/>
    </row>
    <row r="24" spans="2:9" x14ac:dyDescent="0.25">
      <c r="B24" s="7" t="s">
        <v>8</v>
      </c>
      <c r="C24" s="7"/>
      <c r="D24" s="26"/>
      <c r="E24" s="26"/>
      <c r="F24" s="26"/>
      <c r="G24" s="26"/>
      <c r="H24" s="26"/>
      <c r="I24" s="26"/>
    </row>
    <row r="25" spans="2:9" x14ac:dyDescent="0.25">
      <c r="B25" s="2" t="s">
        <v>289</v>
      </c>
      <c r="C25" s="2"/>
      <c r="D25" s="26">
        <v>1304988</v>
      </c>
      <c r="E25" s="26">
        <v>34549</v>
      </c>
      <c r="F25" s="26">
        <f>+D25+E25</f>
        <v>1339537</v>
      </c>
      <c r="G25" s="26">
        <v>-945340</v>
      </c>
      <c r="H25" s="26">
        <f t="shared" si="1"/>
        <v>394197</v>
      </c>
      <c r="I25" s="26">
        <v>393827</v>
      </c>
    </row>
    <row r="26" spans="2:9" x14ac:dyDescent="0.25">
      <c r="B26" s="2" t="s">
        <v>290</v>
      </c>
      <c r="C26" s="2"/>
      <c r="D26" s="26">
        <v>862184</v>
      </c>
      <c r="E26" s="26">
        <v>528896</v>
      </c>
      <c r="F26" s="26">
        <f t="shared" ref="F26:F29" si="7">+D26+E26</f>
        <v>1391080</v>
      </c>
      <c r="G26" s="26">
        <v>-192364</v>
      </c>
      <c r="H26" s="26">
        <f t="shared" si="1"/>
        <v>1198716</v>
      </c>
      <c r="I26" s="26">
        <v>1321212</v>
      </c>
    </row>
    <row r="27" spans="2:9" x14ac:dyDescent="0.25">
      <c r="B27" s="2" t="s">
        <v>291</v>
      </c>
      <c r="C27" s="2"/>
      <c r="D27" s="26">
        <v>540978</v>
      </c>
      <c r="E27" s="26">
        <v>715571</v>
      </c>
      <c r="F27" s="26">
        <f t="shared" si="7"/>
        <v>1256549</v>
      </c>
      <c r="G27" s="26">
        <v>-138</v>
      </c>
      <c r="H27" s="26">
        <f t="shared" si="1"/>
        <v>1256411</v>
      </c>
      <c r="I27" s="26">
        <v>1126154</v>
      </c>
    </row>
    <row r="28" spans="2:9" x14ac:dyDescent="0.25">
      <c r="B28" s="2" t="s">
        <v>441</v>
      </c>
      <c r="C28" s="2"/>
      <c r="D28" s="26">
        <v>6972</v>
      </c>
      <c r="E28" s="26">
        <v>819</v>
      </c>
      <c r="F28" s="26">
        <f t="shared" si="7"/>
        <v>7791</v>
      </c>
      <c r="G28" s="26" t="s">
        <v>11</v>
      </c>
      <c r="H28" s="26">
        <f t="shared" si="1"/>
        <v>7791</v>
      </c>
      <c r="I28" s="26">
        <v>7168</v>
      </c>
    </row>
    <row r="29" spans="2:9" ht="15.75" thickBot="1" x14ac:dyDescent="0.3">
      <c r="B29" s="52" t="s">
        <v>175</v>
      </c>
      <c r="C29" s="52"/>
      <c r="D29" s="111">
        <v>135725</v>
      </c>
      <c r="E29" s="111">
        <v>44385</v>
      </c>
      <c r="F29" s="111">
        <f t="shared" si="7"/>
        <v>180110</v>
      </c>
      <c r="G29" s="111">
        <v>44</v>
      </c>
      <c r="H29" s="111">
        <f t="shared" si="1"/>
        <v>180154</v>
      </c>
      <c r="I29" s="111">
        <v>168426</v>
      </c>
    </row>
    <row r="30" spans="2:9" ht="24" customHeight="1" thickBot="1" x14ac:dyDescent="0.3">
      <c r="B30" s="112"/>
      <c r="C30" s="112"/>
      <c r="D30" s="169">
        <f>SUM(D25:D29)</f>
        <v>2850847</v>
      </c>
      <c r="E30" s="169">
        <f>SUM(E25:E29)</f>
        <v>1324220</v>
      </c>
      <c r="F30" s="169">
        <f>SUM(F25:F29)</f>
        <v>4175067</v>
      </c>
      <c r="G30" s="169">
        <f>SUM(G25:G29)</f>
        <v>-1137798</v>
      </c>
      <c r="H30" s="169">
        <f>SUM(F30:G30)</f>
        <v>3037269</v>
      </c>
      <c r="I30" s="169">
        <f>SUM(I25:I29)</f>
        <v>3016787</v>
      </c>
    </row>
    <row r="31" spans="2:9" ht="27" customHeight="1" thickBot="1" x14ac:dyDescent="0.3">
      <c r="B31" s="54" t="s">
        <v>609</v>
      </c>
      <c r="C31" s="54"/>
      <c r="D31" s="61">
        <f>+D22-D30</f>
        <v>44121</v>
      </c>
      <c r="E31" s="61">
        <f t="shared" ref="E31:G31" si="8">+E22-E30</f>
        <v>1865</v>
      </c>
      <c r="F31" s="61">
        <f t="shared" si="8"/>
        <v>45986</v>
      </c>
      <c r="G31" s="61">
        <f t="shared" si="8"/>
        <v>305</v>
      </c>
      <c r="H31" s="61">
        <f>+H22-H30</f>
        <v>46291</v>
      </c>
      <c r="I31" s="61">
        <f>+I22-I30</f>
        <v>-16830</v>
      </c>
    </row>
  </sheetData>
  <pageMargins left="0.7" right="0.7" top="0.75" bottom="0.75" header="0.3" footer="0.3"/>
  <pageSetup scale="6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49F32-45C1-40AB-AA93-709AECF7C266}">
  <sheetPr>
    <tabColor theme="0" tint="-0.34998626667073579"/>
  </sheetPr>
  <dimension ref="A1"/>
  <sheetViews>
    <sheetView workbookViewId="0">
      <selection activeCell="I16" sqref="I16"/>
    </sheetView>
  </sheetViews>
  <sheetFormatPr defaultRowHeight="15" x14ac:dyDescent="0.25"/>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59999389629810485"/>
    <pageSetUpPr fitToPage="1"/>
  </sheetPr>
  <dimension ref="B2:I39"/>
  <sheetViews>
    <sheetView zoomScaleNormal="100" workbookViewId="0">
      <selection activeCell="L38" sqref="L38"/>
    </sheetView>
  </sheetViews>
  <sheetFormatPr defaultRowHeight="15" x14ac:dyDescent="0.25"/>
  <cols>
    <col min="2" max="2" width="39.42578125" customWidth="1"/>
    <col min="3" max="3" width="21.5703125" customWidth="1"/>
    <col min="4" max="4" width="18.140625" bestFit="1" customWidth="1"/>
    <col min="5" max="5" width="13.42578125" customWidth="1"/>
    <col min="6" max="6" width="13.7109375" bestFit="1" customWidth="1"/>
    <col min="7" max="7" width="16" bestFit="1" customWidth="1"/>
    <col min="8" max="8" width="11.5703125" bestFit="1" customWidth="1"/>
    <col min="13" max="13" width="34.42578125" customWidth="1"/>
  </cols>
  <sheetData>
    <row r="2" spans="2:7" ht="16.5" thickBot="1" x14ac:dyDescent="0.3">
      <c r="B2" s="218" t="s">
        <v>206</v>
      </c>
      <c r="C2" s="47"/>
      <c r="D2" s="47"/>
      <c r="E2" s="47"/>
      <c r="F2" s="47"/>
      <c r="G2" s="47"/>
    </row>
    <row r="3" spans="2:7" ht="15.75" x14ac:dyDescent="0.25">
      <c r="B3" s="159"/>
    </row>
    <row r="5" spans="2:7" ht="16.5" thickBot="1" x14ac:dyDescent="0.3">
      <c r="B5" s="321" t="s">
        <v>713</v>
      </c>
      <c r="C5" s="322"/>
      <c r="D5" s="322"/>
      <c r="E5" s="322"/>
      <c r="F5" s="322"/>
      <c r="G5" s="322"/>
    </row>
    <row r="6" spans="2:7" ht="15" customHeight="1" x14ac:dyDescent="0.25">
      <c r="B6" s="326" t="s">
        <v>313</v>
      </c>
      <c r="C6" s="323" t="s">
        <v>709</v>
      </c>
      <c r="D6" s="319" t="s">
        <v>714</v>
      </c>
      <c r="E6" s="323" t="s">
        <v>710</v>
      </c>
      <c r="F6" s="319" t="s">
        <v>715</v>
      </c>
      <c r="G6" s="325" t="s">
        <v>710</v>
      </c>
    </row>
    <row r="7" spans="2:7" x14ac:dyDescent="0.25">
      <c r="B7" s="327"/>
      <c r="C7" s="324"/>
      <c r="D7" s="320" t="s">
        <v>611</v>
      </c>
      <c r="E7" s="324"/>
      <c r="F7" s="320" t="s">
        <v>611</v>
      </c>
      <c r="G7" s="324"/>
    </row>
    <row r="8" spans="2:7" x14ac:dyDescent="0.25">
      <c r="B8" s="220" t="s">
        <v>103</v>
      </c>
      <c r="C8" s="214">
        <v>3007887</v>
      </c>
      <c r="D8" s="269" t="s">
        <v>721</v>
      </c>
      <c r="E8" s="214">
        <v>3083560</v>
      </c>
      <c r="F8" s="269" t="s">
        <v>723</v>
      </c>
      <c r="G8" s="214">
        <v>2999957</v>
      </c>
    </row>
    <row r="9" spans="2:7" x14ac:dyDescent="0.25">
      <c r="B9" s="220" t="s">
        <v>104</v>
      </c>
      <c r="C9" s="214">
        <v>2752697</v>
      </c>
      <c r="D9" s="269" t="s">
        <v>722</v>
      </c>
      <c r="E9" s="214">
        <v>3037269</v>
      </c>
      <c r="F9" s="269" t="s">
        <v>724</v>
      </c>
      <c r="G9" s="214">
        <v>3016787</v>
      </c>
    </row>
    <row r="10" spans="2:7" ht="30" customHeight="1" x14ac:dyDescent="0.25">
      <c r="B10" s="220" t="s">
        <v>712</v>
      </c>
      <c r="C10" s="214">
        <f>C8-C9</f>
        <v>255190</v>
      </c>
      <c r="D10" s="269">
        <v>-0.81899999999999995</v>
      </c>
      <c r="E10" s="214">
        <f>E8-E9</f>
        <v>46291</v>
      </c>
      <c r="F10" s="269" t="s">
        <v>725</v>
      </c>
      <c r="G10" s="214">
        <f>G8-G9</f>
        <v>-16830</v>
      </c>
    </row>
    <row r="13" spans="2:7" ht="15.75" x14ac:dyDescent="0.25">
      <c r="G13" s="217"/>
    </row>
    <row r="14" spans="2:7" ht="15.75" customHeight="1" x14ac:dyDescent="0.25"/>
    <row r="15" spans="2:7" ht="15" customHeight="1" x14ac:dyDescent="0.25"/>
    <row r="16" spans="2:7" ht="15" customHeight="1" x14ac:dyDescent="0.25"/>
    <row r="17" spans="2:9" ht="15" customHeight="1" x14ac:dyDescent="0.25">
      <c r="I17" s="217"/>
    </row>
    <row r="19" spans="2:9" ht="15.75" thickBot="1" x14ac:dyDescent="0.3"/>
    <row r="20" spans="2:9" ht="24" customHeight="1" x14ac:dyDescent="0.25">
      <c r="B20" s="326" t="s">
        <v>313</v>
      </c>
      <c r="C20" s="337" t="s">
        <v>726</v>
      </c>
      <c r="D20" s="274" t="s">
        <v>728</v>
      </c>
      <c r="E20" s="337" t="s">
        <v>727</v>
      </c>
      <c r="F20" s="217"/>
    </row>
    <row r="21" spans="2:9" ht="24.75" customHeight="1" x14ac:dyDescent="0.25">
      <c r="B21" s="327"/>
      <c r="C21" s="338"/>
      <c r="D21" s="275" t="s">
        <v>611</v>
      </c>
      <c r="E21" s="338"/>
    </row>
    <row r="22" spans="2:9" ht="25.5" customHeight="1" x14ac:dyDescent="0.25">
      <c r="B22" s="220" t="s">
        <v>1</v>
      </c>
      <c r="C22" s="214">
        <v>883204</v>
      </c>
      <c r="D22" s="269" t="s">
        <v>716</v>
      </c>
      <c r="E22" s="214">
        <v>835700</v>
      </c>
    </row>
    <row r="23" spans="2:9" ht="24.75" customHeight="1" x14ac:dyDescent="0.25">
      <c r="B23" s="220" t="s">
        <v>292</v>
      </c>
      <c r="C23" s="214">
        <v>2719201</v>
      </c>
      <c r="D23" s="215" t="s">
        <v>717</v>
      </c>
      <c r="E23" s="214">
        <v>2578162</v>
      </c>
    </row>
    <row r="24" spans="2:9" ht="19.5" customHeight="1" x14ac:dyDescent="0.25">
      <c r="B24" s="220" t="s">
        <v>2</v>
      </c>
      <c r="C24" s="214">
        <f>C22-C23</f>
        <v>-1835997</v>
      </c>
      <c r="D24" s="215" t="s">
        <v>718</v>
      </c>
      <c r="E24" s="214">
        <f>E22-E23</f>
        <v>-1742462</v>
      </c>
    </row>
    <row r="25" spans="2:9" ht="17.25" customHeight="1" x14ac:dyDescent="0.25">
      <c r="B25" s="220" t="s">
        <v>612</v>
      </c>
      <c r="C25" s="214">
        <v>4279428</v>
      </c>
      <c r="D25" s="215" t="s">
        <v>719</v>
      </c>
      <c r="E25" s="214">
        <v>4137770</v>
      </c>
    </row>
    <row r="26" spans="2:9" x14ac:dyDescent="0.25">
      <c r="B26" s="220" t="s">
        <v>293</v>
      </c>
      <c r="C26" s="214">
        <f>+C25+C24</f>
        <v>2443431</v>
      </c>
      <c r="D26" s="215" t="s">
        <v>720</v>
      </c>
      <c r="E26" s="214">
        <f>+E25+E24</f>
        <v>2395308</v>
      </c>
    </row>
    <row r="32" spans="2:9" ht="46.5" customHeight="1" thickBot="1" x14ac:dyDescent="0.3"/>
    <row r="33" spans="2:7" ht="15" customHeight="1" x14ac:dyDescent="0.25">
      <c r="B33" s="328" t="s">
        <v>313</v>
      </c>
      <c r="C33" s="331" t="s">
        <v>708</v>
      </c>
      <c r="D33" s="332"/>
      <c r="E33" s="333"/>
      <c r="F33" s="276"/>
      <c r="G33" s="276"/>
    </row>
    <row r="34" spans="2:7" ht="15" customHeight="1" thickBot="1" x14ac:dyDescent="0.3">
      <c r="B34" s="329"/>
      <c r="C34" s="334"/>
      <c r="D34" s="335"/>
      <c r="E34" s="336"/>
      <c r="F34" s="277" t="s">
        <v>711</v>
      </c>
      <c r="G34" s="277" t="s">
        <v>711</v>
      </c>
    </row>
    <row r="35" spans="2:7" ht="15.75" x14ac:dyDescent="0.25">
      <c r="B35" s="329"/>
      <c r="C35" s="277" t="s">
        <v>729</v>
      </c>
      <c r="D35" s="270" t="s">
        <v>731</v>
      </c>
      <c r="E35" s="270" t="s">
        <v>733</v>
      </c>
      <c r="F35" s="277">
        <v>2025</v>
      </c>
      <c r="G35" s="277">
        <v>2024</v>
      </c>
    </row>
    <row r="36" spans="2:7" ht="13.5" customHeight="1" thickBot="1" x14ac:dyDescent="0.3">
      <c r="B36" s="330"/>
      <c r="C36" s="271" t="s">
        <v>730</v>
      </c>
      <c r="D36" s="271" t="s">
        <v>732</v>
      </c>
      <c r="E36" s="271" t="s">
        <v>730</v>
      </c>
      <c r="F36" s="278"/>
      <c r="G36" s="278"/>
    </row>
    <row r="37" spans="2:7" ht="16.5" thickBot="1" x14ac:dyDescent="0.3">
      <c r="B37" s="272" t="s">
        <v>103</v>
      </c>
      <c r="C37" s="273">
        <v>3007887</v>
      </c>
      <c r="D37" s="279">
        <v>0</v>
      </c>
      <c r="E37" s="279">
        <v>3007887</v>
      </c>
      <c r="F37" s="273">
        <v>3083560</v>
      </c>
      <c r="G37" s="273">
        <v>2999957</v>
      </c>
    </row>
    <row r="38" spans="2:7" ht="16.5" thickBot="1" x14ac:dyDescent="0.3">
      <c r="B38" s="272" t="s">
        <v>104</v>
      </c>
      <c r="C38" s="273">
        <v>2752697</v>
      </c>
      <c r="D38" s="279">
        <v>381305</v>
      </c>
      <c r="E38" s="279">
        <v>3134002</v>
      </c>
      <c r="F38" s="273">
        <v>3037269</v>
      </c>
      <c r="G38" s="273">
        <v>3016787</v>
      </c>
    </row>
    <row r="39" spans="2:7" ht="32.25" thickBot="1" x14ac:dyDescent="0.3">
      <c r="B39" s="272" t="s">
        <v>712</v>
      </c>
      <c r="C39" s="273">
        <v>255190</v>
      </c>
      <c r="D39" s="300">
        <v>-381305</v>
      </c>
      <c r="E39" s="300">
        <v>-126115</v>
      </c>
      <c r="F39" s="273">
        <v>46291</v>
      </c>
      <c r="G39" s="300">
        <v>-16830</v>
      </c>
    </row>
  </sheetData>
  <mergeCells count="12">
    <mergeCell ref="B33:B36"/>
    <mergeCell ref="C33:E34"/>
    <mergeCell ref="B20:B21"/>
    <mergeCell ref="C20:C21"/>
    <mergeCell ref="E20:E21"/>
    <mergeCell ref="F6:F7"/>
    <mergeCell ref="D6:D7"/>
    <mergeCell ref="B5:G5"/>
    <mergeCell ref="C6:C7"/>
    <mergeCell ref="E6:E7"/>
    <mergeCell ref="G6:G7"/>
    <mergeCell ref="B6:B7"/>
  </mergeCells>
  <pageMargins left="0.7" right="0.7" top="0.75" bottom="0.75" header="0.3" footer="0.3"/>
  <pageSetup scale="6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8E9A9-A32E-4DE8-AA2C-34617AAF0240}">
  <sheetPr>
    <tabColor theme="5" tint="0.59999389629810485"/>
  </sheetPr>
  <dimension ref="B2:D14"/>
  <sheetViews>
    <sheetView zoomScaleNormal="100" workbookViewId="0">
      <selection activeCell="F25" sqref="F25"/>
    </sheetView>
  </sheetViews>
  <sheetFormatPr defaultRowHeight="15" x14ac:dyDescent="0.25"/>
  <cols>
    <col min="2" max="2" width="65.5703125" customWidth="1"/>
    <col min="3" max="4" width="13.28515625" bestFit="1" customWidth="1"/>
  </cols>
  <sheetData>
    <row r="2" spans="2:4" x14ac:dyDescent="0.25">
      <c r="B2" s="156" t="s">
        <v>613</v>
      </c>
    </row>
    <row r="3" spans="2:4" x14ac:dyDescent="0.25">
      <c r="B3" s="1"/>
    </row>
    <row r="4" spans="2:4" ht="36.75" customHeight="1" x14ac:dyDescent="0.25">
      <c r="B4" s="339" t="s">
        <v>734</v>
      </c>
      <c r="C4" s="339"/>
      <c r="D4" s="339"/>
    </row>
    <row r="6" spans="2:4" ht="41.25" customHeight="1" x14ac:dyDescent="0.25">
      <c r="B6" s="222" t="s">
        <v>313</v>
      </c>
      <c r="C6" s="221" t="s">
        <v>710</v>
      </c>
      <c r="D6" s="221" t="s">
        <v>614</v>
      </c>
    </row>
    <row r="7" spans="2:4" x14ac:dyDescent="0.25">
      <c r="B7" s="280" t="s">
        <v>735</v>
      </c>
      <c r="C7" s="219"/>
      <c r="D7" s="219"/>
    </row>
    <row r="8" spans="2:4" x14ac:dyDescent="0.25">
      <c r="B8" s="280" t="s">
        <v>615</v>
      </c>
      <c r="C8" s="219">
        <v>139318</v>
      </c>
      <c r="D8" s="219">
        <v>240657</v>
      </c>
    </row>
    <row r="9" spans="2:4" x14ac:dyDescent="0.25">
      <c r="B9" s="280" t="s">
        <v>616</v>
      </c>
      <c r="C9" s="219">
        <v>-2834</v>
      </c>
      <c r="D9" s="219">
        <v>-13164</v>
      </c>
    </row>
    <row r="10" spans="2:4" x14ac:dyDescent="0.25">
      <c r="B10" s="280" t="s">
        <v>617</v>
      </c>
      <c r="C10" s="219">
        <v>-306300</v>
      </c>
      <c r="D10" s="219">
        <v>-314144</v>
      </c>
    </row>
    <row r="11" spans="2:4" x14ac:dyDescent="0.25">
      <c r="B11" s="280" t="s">
        <v>618</v>
      </c>
      <c r="C11" s="219">
        <v>131798</v>
      </c>
      <c r="D11" s="219">
        <v>183350</v>
      </c>
    </row>
    <row r="12" spans="2:4" x14ac:dyDescent="0.25">
      <c r="B12" s="280" t="s">
        <v>736</v>
      </c>
      <c r="C12" s="281">
        <f>SUM(C8:C11)</f>
        <v>-38018</v>
      </c>
      <c r="D12" s="281">
        <f>SUM(D8:D11)</f>
        <v>96699</v>
      </c>
    </row>
    <row r="13" spans="2:4" x14ac:dyDescent="0.25">
      <c r="B13" s="280" t="s">
        <v>737</v>
      </c>
      <c r="C13" s="219">
        <v>223144</v>
      </c>
      <c r="D13" s="219">
        <v>126445</v>
      </c>
    </row>
    <row r="14" spans="2:4" x14ac:dyDescent="0.25">
      <c r="B14" s="280" t="s">
        <v>738</v>
      </c>
      <c r="C14" s="281">
        <f>+C12+C13</f>
        <v>185126</v>
      </c>
      <c r="D14" s="281">
        <f>+D12+D13</f>
        <v>223144</v>
      </c>
    </row>
  </sheetData>
  <mergeCells count="1">
    <mergeCell ref="B4:D4"/>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5A48C-C8BC-4E80-A0DF-686B77DB8B55}">
  <sheetPr>
    <tabColor theme="5" tint="0.59999389629810485"/>
  </sheetPr>
  <dimension ref="B2:D9"/>
  <sheetViews>
    <sheetView topLeftCell="A4" zoomScaleNormal="100" workbookViewId="0">
      <selection activeCell="G29" sqref="G29"/>
    </sheetView>
  </sheetViews>
  <sheetFormatPr defaultRowHeight="15" x14ac:dyDescent="0.25"/>
  <cols>
    <col min="2" max="2" width="46.7109375" bestFit="1" customWidth="1"/>
    <col min="3" max="3" width="12.5703125" customWidth="1"/>
    <col min="4" max="4" width="15.42578125" customWidth="1"/>
    <col min="5" max="5" width="11.85546875" customWidth="1"/>
    <col min="6" max="7" width="13.28515625" bestFit="1" customWidth="1"/>
  </cols>
  <sheetData>
    <row r="2" spans="2:4" x14ac:dyDescent="0.25">
      <c r="B2" s="156" t="s">
        <v>619</v>
      </c>
    </row>
    <row r="3" spans="2:4" x14ac:dyDescent="0.25">
      <c r="B3" s="1"/>
    </row>
    <row r="5" spans="2:4" ht="30" x14ac:dyDescent="0.25">
      <c r="B5" s="222" t="s">
        <v>313</v>
      </c>
      <c r="C5" s="221" t="s">
        <v>743</v>
      </c>
      <c r="D5" s="221" t="s">
        <v>744</v>
      </c>
    </row>
    <row r="6" spans="2:4" x14ac:dyDescent="0.25">
      <c r="B6" s="220" t="s">
        <v>739</v>
      </c>
      <c r="C6" s="219">
        <v>62795</v>
      </c>
      <c r="D6" s="219">
        <v>63058</v>
      </c>
    </row>
    <row r="7" spans="2:4" x14ac:dyDescent="0.25">
      <c r="B7" s="220" t="s">
        <v>740</v>
      </c>
      <c r="C7" s="219">
        <v>79606</v>
      </c>
      <c r="D7" s="219">
        <v>77876</v>
      </c>
    </row>
    <row r="8" spans="2:4" x14ac:dyDescent="0.25">
      <c r="B8" s="220" t="s">
        <v>741</v>
      </c>
      <c r="C8" s="219">
        <v>3334</v>
      </c>
      <c r="D8" s="219">
        <v>3334</v>
      </c>
    </row>
    <row r="9" spans="2:4" x14ac:dyDescent="0.25">
      <c r="B9" s="220" t="s">
        <v>742</v>
      </c>
      <c r="C9" s="281">
        <f>SUM(C6:C8)</f>
        <v>145735</v>
      </c>
      <c r="D9" s="281">
        <f>SUM(D6:D8)</f>
        <v>144268</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FAF9A-8651-4276-AB4A-9D9FF7A2783F}">
  <sheetPr>
    <tabColor theme="5" tint="0.59999389629810485"/>
    <pageSetUpPr fitToPage="1"/>
  </sheetPr>
  <dimension ref="B2:F9"/>
  <sheetViews>
    <sheetView zoomScaleNormal="100" workbookViewId="0">
      <selection activeCell="H16" sqref="H16"/>
    </sheetView>
  </sheetViews>
  <sheetFormatPr defaultRowHeight="15" x14ac:dyDescent="0.25"/>
  <cols>
    <col min="2" max="2" width="31" customWidth="1"/>
    <col min="3" max="5" width="12.5703125" customWidth="1"/>
    <col min="6" max="6" width="15.42578125" customWidth="1"/>
    <col min="7" max="7" width="11.85546875" customWidth="1"/>
    <col min="8" max="9" width="13.28515625" bestFit="1" customWidth="1"/>
  </cols>
  <sheetData>
    <row r="2" spans="2:6" x14ac:dyDescent="0.25">
      <c r="B2" s="156" t="s">
        <v>620</v>
      </c>
    </row>
    <row r="3" spans="2:6" x14ac:dyDescent="0.25">
      <c r="B3" s="1"/>
    </row>
    <row r="5" spans="2:6" ht="30" x14ac:dyDescent="0.25">
      <c r="B5" s="222" t="s">
        <v>313</v>
      </c>
      <c r="C5" s="221" t="s">
        <v>624</v>
      </c>
      <c r="D5" s="221" t="s">
        <v>622</v>
      </c>
      <c r="E5" s="221" t="s">
        <v>623</v>
      </c>
      <c r="F5" s="221" t="s">
        <v>745</v>
      </c>
    </row>
    <row r="6" spans="2:6" x14ac:dyDescent="0.25">
      <c r="B6" s="280" t="s">
        <v>621</v>
      </c>
      <c r="C6" s="223">
        <v>169718</v>
      </c>
      <c r="D6" s="223">
        <v>195405</v>
      </c>
      <c r="E6" s="223">
        <v>-202192</v>
      </c>
      <c r="F6" s="223">
        <f>C6+D6+E6</f>
        <v>162931</v>
      </c>
    </row>
    <row r="7" spans="2:6" x14ac:dyDescent="0.25">
      <c r="B7" s="280" t="s">
        <v>238</v>
      </c>
      <c r="C7" s="223">
        <v>7568</v>
      </c>
      <c r="D7" s="223">
        <v>0</v>
      </c>
      <c r="E7" s="223">
        <v>-3781</v>
      </c>
      <c r="F7" s="223">
        <f t="shared" ref="F7:F8" si="0">C7+D7+E7</f>
        <v>3787</v>
      </c>
    </row>
    <row r="8" spans="2:6" x14ac:dyDescent="0.25">
      <c r="B8" s="280" t="s">
        <v>28</v>
      </c>
      <c r="C8" s="223">
        <v>23226</v>
      </c>
      <c r="D8" s="223">
        <v>12283</v>
      </c>
      <c r="E8" s="223">
        <v>-11079</v>
      </c>
      <c r="F8" s="223">
        <f t="shared" si="0"/>
        <v>24430</v>
      </c>
    </row>
    <row r="9" spans="2:6" x14ac:dyDescent="0.25">
      <c r="B9" s="280" t="s">
        <v>44</v>
      </c>
      <c r="C9" s="214">
        <f>SUM(C6:C8)</f>
        <v>200512</v>
      </c>
      <c r="D9" s="214">
        <f>SUM(D6:D8)</f>
        <v>207688</v>
      </c>
      <c r="E9" s="214">
        <f>SUM(E6:E8)</f>
        <v>-217052</v>
      </c>
      <c r="F9" s="214">
        <f>SUM(F6:F8)</f>
        <v>191148</v>
      </c>
    </row>
  </sheetData>
  <pageMargins left="0.7" right="0.7" top="0.75" bottom="0.75" header="0.3" footer="0.3"/>
  <pageSetup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AF1C6-4594-4EB2-B90E-4054600832F6}">
  <sheetPr>
    <tabColor rgb="FF92D050"/>
    <pageSetUpPr fitToPage="1"/>
  </sheetPr>
  <dimension ref="B1:F22"/>
  <sheetViews>
    <sheetView workbookViewId="0">
      <selection activeCell="B3" sqref="B3"/>
    </sheetView>
  </sheetViews>
  <sheetFormatPr defaultRowHeight="15" x14ac:dyDescent="0.25"/>
  <cols>
    <col min="2" max="2" width="83.5703125" customWidth="1"/>
    <col min="3" max="3" width="11.7109375" customWidth="1"/>
    <col min="4" max="4" width="10.42578125" customWidth="1"/>
  </cols>
  <sheetData>
    <row r="1" spans="2:6" x14ac:dyDescent="0.25">
      <c r="B1" s="123"/>
      <c r="C1" s="123"/>
      <c r="D1" s="123"/>
    </row>
    <row r="2" spans="2:6" ht="15.75" thickBot="1" x14ac:dyDescent="0.3">
      <c r="B2" s="117" t="s">
        <v>341</v>
      </c>
      <c r="C2" s="117"/>
      <c r="D2" s="117"/>
    </row>
    <row r="3" spans="2:6" ht="24" customHeight="1" x14ac:dyDescent="0.25">
      <c r="B3" s="118" t="s">
        <v>667</v>
      </c>
      <c r="C3" s="118"/>
      <c r="D3" s="119" t="s">
        <v>245</v>
      </c>
    </row>
    <row r="4" spans="2:6" ht="18.75" customHeight="1" x14ac:dyDescent="0.25">
      <c r="B4" s="7"/>
      <c r="C4" s="7"/>
      <c r="D4" s="80"/>
    </row>
    <row r="5" spans="2:6" ht="45" x14ac:dyDescent="0.25">
      <c r="C5" s="41" t="s">
        <v>672</v>
      </c>
      <c r="D5" s="41" t="s">
        <v>491</v>
      </c>
    </row>
    <row r="6" spans="2:6" x14ac:dyDescent="0.25">
      <c r="C6" s="37" t="s">
        <v>35</v>
      </c>
      <c r="D6" s="37" t="s">
        <v>35</v>
      </c>
    </row>
    <row r="7" spans="2:6" x14ac:dyDescent="0.25">
      <c r="D7" s="37"/>
      <c r="F7" s="175"/>
    </row>
    <row r="8" spans="2:6" ht="15.75" thickBot="1" x14ac:dyDescent="0.3">
      <c r="B8" s="54" t="s">
        <v>348</v>
      </c>
      <c r="C8" s="262">
        <f>+D21</f>
        <v>3571</v>
      </c>
      <c r="D8" s="54">
        <v>903</v>
      </c>
      <c r="F8" s="175"/>
    </row>
    <row r="9" spans="2:6" x14ac:dyDescent="0.25">
      <c r="B9" s="7"/>
      <c r="C9" s="7"/>
    </row>
    <row r="10" spans="2:6" x14ac:dyDescent="0.25">
      <c r="B10" t="s">
        <v>492</v>
      </c>
      <c r="C10" s="5"/>
      <c r="D10" s="98"/>
    </row>
    <row r="11" spans="2:6" x14ac:dyDescent="0.25">
      <c r="B11" s="2" t="s">
        <v>342</v>
      </c>
      <c r="C11" s="190"/>
      <c r="D11" s="98"/>
    </row>
    <row r="12" spans="2:6" x14ac:dyDescent="0.25">
      <c r="B12" t="s">
        <v>343</v>
      </c>
      <c r="C12" s="5">
        <v>1701</v>
      </c>
      <c r="D12" s="5">
        <v>1802</v>
      </c>
    </row>
    <row r="13" spans="2:6" x14ac:dyDescent="0.25">
      <c r="B13" t="s">
        <v>344</v>
      </c>
      <c r="C13" s="5">
        <v>335</v>
      </c>
      <c r="D13" s="5">
        <v>341</v>
      </c>
    </row>
    <row r="14" spans="2:6" ht="23.25" customHeight="1" x14ac:dyDescent="0.25">
      <c r="B14" s="9"/>
      <c r="C14" s="191"/>
      <c r="D14" s="97"/>
    </row>
    <row r="15" spans="2:6" ht="45" x14ac:dyDescent="0.25">
      <c r="B15" s="2" t="s">
        <v>345</v>
      </c>
      <c r="C15" s="190"/>
      <c r="D15" s="97"/>
    </row>
    <row r="16" spans="2:6" x14ac:dyDescent="0.25">
      <c r="B16" s="2" t="s">
        <v>342</v>
      </c>
      <c r="C16" s="190"/>
      <c r="D16" s="97"/>
    </row>
    <row r="17" spans="2:4" ht="15.75" thickBot="1" x14ac:dyDescent="0.3">
      <c r="B17" s="47" t="s">
        <v>344</v>
      </c>
      <c r="C17" s="91">
        <v>-204</v>
      </c>
      <c r="D17" s="91">
        <v>525</v>
      </c>
    </row>
    <row r="18" spans="2:4" x14ac:dyDescent="0.25">
      <c r="B18" s="9"/>
      <c r="C18" s="191"/>
      <c r="D18" s="35"/>
    </row>
    <row r="19" spans="2:4" ht="15.75" thickBot="1" x14ac:dyDescent="0.3">
      <c r="B19" s="127"/>
      <c r="C19" s="192"/>
      <c r="D19" s="129"/>
    </row>
    <row r="20" spans="2:4" ht="25.5" customHeight="1" thickBot="1" x14ac:dyDescent="0.3">
      <c r="B20" s="95" t="s">
        <v>346</v>
      </c>
      <c r="C20" s="130">
        <f>SUM(C11:C19)</f>
        <v>1832</v>
      </c>
      <c r="D20" s="130">
        <f>SUM(D11:D19)</f>
        <v>2668</v>
      </c>
    </row>
    <row r="21" spans="2:4" ht="25.5" customHeight="1" thickBot="1" x14ac:dyDescent="0.3">
      <c r="B21" s="46" t="s">
        <v>347</v>
      </c>
      <c r="C21" s="48">
        <f>+C20+C8</f>
        <v>5403</v>
      </c>
      <c r="D21" s="48">
        <f>+D20+D8</f>
        <v>3571</v>
      </c>
    </row>
    <row r="22" spans="2:4" x14ac:dyDescent="0.25">
      <c r="C22" s="5"/>
    </row>
  </sheetData>
  <pageMargins left="0.7" right="0.7" top="0.75" bottom="0.75" header="0.3" footer="0.3"/>
  <pageSetup scale="7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A98F0-0D4C-413F-8D3B-4C860B17EDCB}">
  <sheetPr>
    <tabColor theme="5" tint="0.59999389629810485"/>
    <pageSetUpPr fitToPage="1"/>
  </sheetPr>
  <dimension ref="B2:F11"/>
  <sheetViews>
    <sheetView zoomScaleNormal="100" workbookViewId="0">
      <selection activeCell="P30" sqref="P30"/>
    </sheetView>
  </sheetViews>
  <sheetFormatPr defaultRowHeight="15" x14ac:dyDescent="0.25"/>
  <cols>
    <col min="2" max="2" width="39.7109375" bestFit="1" customWidth="1"/>
    <col min="3" max="3" width="15" customWidth="1"/>
    <col min="4" max="4" width="11.7109375" customWidth="1"/>
    <col min="5" max="5" width="13.42578125" customWidth="1"/>
    <col min="6" max="6" width="13" customWidth="1"/>
  </cols>
  <sheetData>
    <row r="2" spans="2:6" x14ac:dyDescent="0.25">
      <c r="B2" s="156" t="s">
        <v>746</v>
      </c>
    </row>
    <row r="4" spans="2:6" ht="45" x14ac:dyDescent="0.25">
      <c r="B4" s="224" t="s">
        <v>320</v>
      </c>
      <c r="C4" s="225" t="s">
        <v>749</v>
      </c>
      <c r="D4" s="225" t="s">
        <v>747</v>
      </c>
      <c r="E4" s="225" t="s">
        <v>748</v>
      </c>
      <c r="F4" s="225" t="s">
        <v>750</v>
      </c>
    </row>
    <row r="5" spans="2:6" x14ac:dyDescent="0.25">
      <c r="B5" s="246" t="s">
        <v>321</v>
      </c>
      <c r="C5" s="244">
        <v>8</v>
      </c>
      <c r="D5" s="244"/>
      <c r="E5" s="245"/>
      <c r="F5" s="244">
        <f>SUM(C5:E5)</f>
        <v>8</v>
      </c>
    </row>
    <row r="6" spans="2:6" x14ac:dyDescent="0.25">
      <c r="B6" s="246" t="s">
        <v>42</v>
      </c>
      <c r="C6" s="244">
        <v>31</v>
      </c>
      <c r="D6" s="247"/>
      <c r="E6" s="245">
        <v>-1</v>
      </c>
      <c r="F6" s="244">
        <f t="shared" ref="F6:F11" si="0">SUM(C6:E6)</f>
        <v>30</v>
      </c>
    </row>
    <row r="7" spans="2:6" x14ac:dyDescent="0.25">
      <c r="B7" s="248" t="s">
        <v>322</v>
      </c>
      <c r="C7" s="244">
        <v>80</v>
      </c>
      <c r="D7" s="247"/>
      <c r="E7" s="245"/>
      <c r="F7" s="244">
        <f t="shared" si="0"/>
        <v>80</v>
      </c>
    </row>
    <row r="8" spans="2:6" x14ac:dyDescent="0.25">
      <c r="B8" s="246" t="s">
        <v>323</v>
      </c>
      <c r="C8" s="244">
        <v>25</v>
      </c>
      <c r="D8" s="282">
        <v>6</v>
      </c>
      <c r="E8" s="245"/>
      <c r="F8" s="244">
        <f t="shared" si="0"/>
        <v>31</v>
      </c>
    </row>
    <row r="9" spans="2:6" x14ac:dyDescent="0.25">
      <c r="B9" s="246" t="s">
        <v>324</v>
      </c>
      <c r="C9" s="244">
        <v>28</v>
      </c>
      <c r="D9" s="247"/>
      <c r="E9" s="245"/>
      <c r="F9" s="244">
        <f t="shared" si="0"/>
        <v>28</v>
      </c>
    </row>
    <row r="10" spans="2:6" x14ac:dyDescent="0.25">
      <c r="B10" s="246" t="s">
        <v>325</v>
      </c>
      <c r="C10" s="244">
        <v>12</v>
      </c>
      <c r="D10" s="249"/>
      <c r="E10" s="245"/>
      <c r="F10" s="244">
        <f t="shared" si="0"/>
        <v>12</v>
      </c>
    </row>
    <row r="11" spans="2:6" x14ac:dyDescent="0.25">
      <c r="B11" s="246" t="s">
        <v>326</v>
      </c>
      <c r="C11" s="244">
        <v>47</v>
      </c>
      <c r="D11" s="247">
        <v>1</v>
      </c>
      <c r="E11" s="245">
        <v>-5</v>
      </c>
      <c r="F11" s="244">
        <f t="shared" si="0"/>
        <v>43</v>
      </c>
    </row>
  </sheetData>
  <pageMargins left="0.7" right="0.7" top="0.75" bottom="0.75" header="0.3" footer="0.3"/>
  <pageSetup scale="91"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93274-EF60-4A88-AF41-625CBE87A009}">
  <sheetPr>
    <tabColor theme="5" tint="0.59999389629810485"/>
    <pageSetUpPr fitToPage="1"/>
  </sheetPr>
  <dimension ref="B2:P16"/>
  <sheetViews>
    <sheetView zoomScaleNormal="100" workbookViewId="0">
      <selection activeCell="E20" sqref="E20"/>
    </sheetView>
  </sheetViews>
  <sheetFormatPr defaultRowHeight="15" x14ac:dyDescent="0.25"/>
  <cols>
    <col min="2" max="2" width="37" customWidth="1"/>
    <col min="3" max="4" width="11.7109375" customWidth="1"/>
    <col min="5" max="5" width="36.140625" customWidth="1"/>
    <col min="10" max="10" width="11.5703125" bestFit="1" customWidth="1"/>
    <col min="15" max="15" width="20.5703125" bestFit="1" customWidth="1"/>
    <col min="16" max="16" width="11.5703125" bestFit="1" customWidth="1"/>
  </cols>
  <sheetData>
    <row r="2" spans="2:16" x14ac:dyDescent="0.25">
      <c r="B2" s="156" t="s">
        <v>634</v>
      </c>
    </row>
    <row r="4" spans="2:16" x14ac:dyDescent="0.25">
      <c r="B4" s="179" t="s">
        <v>670</v>
      </c>
    </row>
    <row r="6" spans="2:16" ht="30" x14ac:dyDescent="0.25">
      <c r="B6" s="226" t="s">
        <v>625</v>
      </c>
      <c r="C6" s="265" t="s">
        <v>614</v>
      </c>
      <c r="D6" s="221" t="s">
        <v>710</v>
      </c>
      <c r="E6" s="216" t="s">
        <v>751</v>
      </c>
    </row>
    <row r="7" spans="2:16" x14ac:dyDescent="0.25">
      <c r="B7" s="283" t="s">
        <v>626</v>
      </c>
      <c r="C7" s="244"/>
      <c r="D7" s="244"/>
      <c r="E7" s="245"/>
    </row>
    <row r="8" spans="2:16" x14ac:dyDescent="0.25">
      <c r="B8" s="243" t="s">
        <v>627</v>
      </c>
      <c r="C8" s="309">
        <v>132006</v>
      </c>
      <c r="D8" s="309">
        <v>132532</v>
      </c>
      <c r="E8" s="340" t="s">
        <v>632</v>
      </c>
    </row>
    <row r="9" spans="2:16" x14ac:dyDescent="0.25">
      <c r="B9" s="92" t="s">
        <v>628</v>
      </c>
      <c r="C9" s="309">
        <v>1132</v>
      </c>
      <c r="D9" s="309">
        <v>1136</v>
      </c>
      <c r="E9" s="341"/>
    </row>
    <row r="10" spans="2:16" x14ac:dyDescent="0.25">
      <c r="B10" s="283" t="s">
        <v>44</v>
      </c>
      <c r="C10" s="310">
        <f>+C8+C9</f>
        <v>133138</v>
      </c>
      <c r="D10" s="311">
        <f>+D8+D9</f>
        <v>133668</v>
      </c>
      <c r="E10" s="342"/>
    </row>
    <row r="11" spans="2:16" x14ac:dyDescent="0.25">
      <c r="B11" s="243"/>
      <c r="C11" s="309"/>
      <c r="D11" s="309"/>
      <c r="E11" s="313"/>
      <c r="P11" s="20">
        <v>132523</v>
      </c>
    </row>
    <row r="12" spans="2:16" x14ac:dyDescent="0.25">
      <c r="B12" s="283" t="s">
        <v>629</v>
      </c>
      <c r="C12" s="309"/>
      <c r="D12" s="309"/>
      <c r="E12" s="313"/>
      <c r="P12" s="20">
        <v>1136</v>
      </c>
    </row>
    <row r="13" spans="2:16" x14ac:dyDescent="0.25">
      <c r="B13" s="243" t="s">
        <v>630</v>
      </c>
      <c r="C13" s="309">
        <v>2764</v>
      </c>
      <c r="D13" s="309">
        <v>2769</v>
      </c>
      <c r="E13" s="340" t="s">
        <v>633</v>
      </c>
      <c r="P13" s="284">
        <f>SUM(P11:P12)</f>
        <v>133659</v>
      </c>
    </row>
    <row r="14" spans="2:16" x14ac:dyDescent="0.25">
      <c r="B14" s="243" t="s">
        <v>631</v>
      </c>
      <c r="C14" s="309">
        <v>19775</v>
      </c>
      <c r="D14" s="309">
        <v>19451</v>
      </c>
      <c r="E14" s="341"/>
    </row>
    <row r="15" spans="2:16" x14ac:dyDescent="0.25">
      <c r="B15" s="283" t="s">
        <v>44</v>
      </c>
      <c r="C15" s="312">
        <f>+C13+C14</f>
        <v>22539</v>
      </c>
      <c r="D15" s="312">
        <f>+D13+D14</f>
        <v>22220</v>
      </c>
      <c r="E15" s="342"/>
      <c r="O15" t="s">
        <v>752</v>
      </c>
      <c r="P15" s="285">
        <v>133668</v>
      </c>
    </row>
    <row r="16" spans="2:16" x14ac:dyDescent="0.25">
      <c r="C16" s="80"/>
      <c r="D16" s="80"/>
    </row>
  </sheetData>
  <mergeCells count="2">
    <mergeCell ref="E8:E10"/>
    <mergeCell ref="E13:E15"/>
  </mergeCells>
  <pageMargins left="0.7" right="0.7" top="0.75" bottom="0.75" header="0.3" footer="0.3"/>
  <pageSetup scale="9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0E5BC-B77A-45B0-99CE-82C5EA637CC0}">
  <sheetPr>
    <tabColor theme="5" tint="0.59999389629810485"/>
    <pageSetUpPr fitToPage="1"/>
  </sheetPr>
  <dimension ref="A2:F16"/>
  <sheetViews>
    <sheetView zoomScaleNormal="100" workbookViewId="0">
      <selection activeCell="B19" sqref="B19"/>
    </sheetView>
  </sheetViews>
  <sheetFormatPr defaultRowHeight="15" x14ac:dyDescent="0.25"/>
  <cols>
    <col min="2" max="2" width="34.7109375" customWidth="1"/>
    <col min="3" max="3" width="19.85546875" customWidth="1"/>
    <col min="4" max="4" width="17.5703125" customWidth="1"/>
    <col min="5" max="5" width="18" customWidth="1"/>
  </cols>
  <sheetData>
    <row r="2" spans="1:6" x14ac:dyDescent="0.25">
      <c r="B2" s="156" t="s">
        <v>294</v>
      </c>
    </row>
    <row r="3" spans="1:6" x14ac:dyDescent="0.25">
      <c r="B3" s="172"/>
      <c r="C3" s="172"/>
      <c r="D3" s="172"/>
      <c r="E3" s="172"/>
    </row>
    <row r="4" spans="1:6" ht="60" customHeight="1" x14ac:dyDescent="0.25">
      <c r="A4" s="173"/>
      <c r="B4" s="234" t="s">
        <v>295</v>
      </c>
      <c r="C4" s="235" t="s">
        <v>49</v>
      </c>
      <c r="D4" s="235" t="s">
        <v>753</v>
      </c>
      <c r="E4" s="235" t="s">
        <v>296</v>
      </c>
      <c r="F4" s="236"/>
    </row>
    <row r="5" spans="1:6" ht="84" customHeight="1" x14ac:dyDescent="0.25">
      <c r="A5" s="173"/>
      <c r="B5" s="286" t="s">
        <v>635</v>
      </c>
      <c r="C5" s="237" t="s">
        <v>636</v>
      </c>
      <c r="D5" s="237" t="s">
        <v>637</v>
      </c>
      <c r="E5" s="237" t="s">
        <v>638</v>
      </c>
      <c r="F5" s="236"/>
    </row>
    <row r="6" spans="1:6" ht="45" x14ac:dyDescent="0.25">
      <c r="A6" s="173"/>
      <c r="B6" s="232" t="s">
        <v>51</v>
      </c>
      <c r="C6" s="238" t="s">
        <v>396</v>
      </c>
      <c r="D6" s="239" t="s">
        <v>120</v>
      </c>
      <c r="E6" s="239" t="s">
        <v>57</v>
      </c>
    </row>
    <row r="7" spans="1:6" x14ac:dyDescent="0.25">
      <c r="A7" s="173"/>
      <c r="B7" s="232" t="s">
        <v>297</v>
      </c>
      <c r="C7" s="240" t="s">
        <v>300</v>
      </c>
      <c r="D7" s="240" t="s">
        <v>301</v>
      </c>
      <c r="E7" s="240" t="s">
        <v>302</v>
      </c>
    </row>
    <row r="8" spans="1:6" ht="30" x14ac:dyDescent="0.25">
      <c r="A8" s="173"/>
      <c r="B8" s="287" t="s">
        <v>298</v>
      </c>
      <c r="C8" s="240" t="s">
        <v>303</v>
      </c>
      <c r="D8" s="240" t="s">
        <v>304</v>
      </c>
      <c r="E8" s="240" t="s">
        <v>305</v>
      </c>
    </row>
    <row r="9" spans="1:6" x14ac:dyDescent="0.25">
      <c r="A9" s="173"/>
      <c r="B9" s="232" t="s">
        <v>442</v>
      </c>
      <c r="C9" s="241">
        <v>6.5199999999999994E-2</v>
      </c>
      <c r="D9" s="241">
        <v>5.3600000000000002E-2</v>
      </c>
      <c r="E9" s="241">
        <v>6.5299999999999997E-2</v>
      </c>
    </row>
    <row r="10" spans="1:6" x14ac:dyDescent="0.25">
      <c r="A10" s="173"/>
      <c r="B10" s="232" t="s">
        <v>314</v>
      </c>
      <c r="C10" s="240">
        <v>2037</v>
      </c>
      <c r="D10" s="240">
        <v>2049</v>
      </c>
      <c r="E10" s="240">
        <v>2047</v>
      </c>
    </row>
    <row r="11" spans="1:6" x14ac:dyDescent="0.25">
      <c r="A11" s="173"/>
      <c r="B11" s="232" t="s">
        <v>754</v>
      </c>
      <c r="C11" s="230">
        <v>64000</v>
      </c>
      <c r="D11" s="230">
        <v>120150</v>
      </c>
      <c r="E11" s="230">
        <v>69895</v>
      </c>
    </row>
    <row r="12" spans="1:6" x14ac:dyDescent="0.25">
      <c r="A12" s="173"/>
      <c r="B12" s="232" t="s">
        <v>671</v>
      </c>
      <c r="C12" s="230">
        <v>60700</v>
      </c>
      <c r="D12" s="230">
        <v>116984</v>
      </c>
      <c r="E12" s="230">
        <v>68395</v>
      </c>
    </row>
    <row r="13" spans="1:6" x14ac:dyDescent="0.25">
      <c r="A13" s="173"/>
      <c r="B13" s="232" t="s">
        <v>299</v>
      </c>
      <c r="C13" s="230">
        <v>122786</v>
      </c>
      <c r="D13" s="230">
        <v>321211</v>
      </c>
      <c r="E13" s="230">
        <v>211466</v>
      </c>
    </row>
    <row r="14" spans="1:6" x14ac:dyDescent="0.25">
      <c r="A14" s="173"/>
      <c r="B14" s="232" t="s">
        <v>755</v>
      </c>
      <c r="C14" s="230">
        <v>4200</v>
      </c>
      <c r="D14" s="230">
        <v>6440</v>
      </c>
      <c r="E14" s="230">
        <v>4616</v>
      </c>
    </row>
    <row r="15" spans="1:6" ht="30" x14ac:dyDescent="0.25">
      <c r="A15" s="173"/>
      <c r="B15" s="287" t="s">
        <v>758</v>
      </c>
      <c r="C15" s="230">
        <v>4097</v>
      </c>
      <c r="D15" s="230">
        <v>13777</v>
      </c>
      <c r="E15" s="230">
        <v>5655</v>
      </c>
    </row>
    <row r="16" spans="1:6" ht="45" x14ac:dyDescent="0.25">
      <c r="A16" s="173"/>
      <c r="B16" s="288" t="s">
        <v>757</v>
      </c>
      <c r="C16" s="242">
        <v>60082</v>
      </c>
      <c r="D16" s="242">
        <v>354502</v>
      </c>
      <c r="E16" s="242">
        <v>133034</v>
      </c>
    </row>
  </sheetData>
  <pageMargins left="0.7" right="0.7" top="0.75" bottom="0.75" header="0.3" footer="0.3"/>
  <pageSetup scale="91"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F9ACB-207F-413D-ACFB-B0670814FCD4}">
  <sheetPr>
    <tabColor theme="5" tint="0.59999389629810485"/>
    <pageSetUpPr fitToPage="1"/>
  </sheetPr>
  <dimension ref="A2:C11"/>
  <sheetViews>
    <sheetView zoomScaleNormal="100" workbookViewId="0">
      <selection activeCell="I28" sqref="I28"/>
    </sheetView>
  </sheetViews>
  <sheetFormatPr defaultRowHeight="15" x14ac:dyDescent="0.25"/>
  <cols>
    <col min="2" max="2" width="76.85546875" customWidth="1"/>
    <col min="3" max="3" width="18.42578125" customWidth="1"/>
  </cols>
  <sheetData>
    <row r="2" spans="1:3" x14ac:dyDescent="0.25">
      <c r="B2" s="156" t="s">
        <v>639</v>
      </c>
    </row>
    <row r="3" spans="1:3" x14ac:dyDescent="0.25">
      <c r="B3" s="172"/>
      <c r="C3" s="172"/>
    </row>
    <row r="4" spans="1:3" ht="30" x14ac:dyDescent="0.25">
      <c r="A4" s="173"/>
      <c r="B4" s="227" t="s">
        <v>313</v>
      </c>
      <c r="C4" s="228" t="s">
        <v>756</v>
      </c>
    </row>
    <row r="5" spans="1:3" ht="30" x14ac:dyDescent="0.25">
      <c r="A5" s="173"/>
      <c r="B5" s="231" t="s">
        <v>764</v>
      </c>
      <c r="C5" s="230">
        <v>79508</v>
      </c>
    </row>
    <row r="6" spans="1:3" ht="30" x14ac:dyDescent="0.25">
      <c r="A6" s="173"/>
      <c r="B6" s="231" t="s">
        <v>765</v>
      </c>
      <c r="C6" s="230">
        <v>71933</v>
      </c>
    </row>
    <row r="7" spans="1:3" x14ac:dyDescent="0.25">
      <c r="A7" s="173"/>
      <c r="B7" s="229" t="s">
        <v>763</v>
      </c>
      <c r="C7" s="230">
        <v>51348</v>
      </c>
    </row>
    <row r="8" spans="1:3" x14ac:dyDescent="0.25">
      <c r="A8" s="173"/>
      <c r="B8" s="229" t="s">
        <v>759</v>
      </c>
      <c r="C8" s="230">
        <v>34249</v>
      </c>
    </row>
    <row r="9" spans="1:3" x14ac:dyDescent="0.25">
      <c r="A9" s="173"/>
      <c r="B9" s="229" t="s">
        <v>760</v>
      </c>
      <c r="C9" s="230">
        <v>33535</v>
      </c>
    </row>
    <row r="10" spans="1:3" x14ac:dyDescent="0.25">
      <c r="A10" s="173"/>
      <c r="B10" s="229" t="s">
        <v>761</v>
      </c>
      <c r="C10" s="230">
        <v>38632</v>
      </c>
    </row>
    <row r="11" spans="1:3" x14ac:dyDescent="0.25">
      <c r="A11" s="173"/>
      <c r="B11" s="232" t="s">
        <v>762</v>
      </c>
      <c r="C11" s="233">
        <f>SUM(C5:C10)</f>
        <v>309205</v>
      </c>
    </row>
  </sheetData>
  <pageMargins left="0.7" right="0.7" top="0.75" bottom="0.75" header="0.3" footer="0.3"/>
  <pageSetup scale="9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C67CE-CC27-4D5B-A53F-41885CA6B086}">
  <sheetPr>
    <tabColor theme="5" tint="0.59999389629810485"/>
    <pageSetUpPr fitToPage="1"/>
  </sheetPr>
  <dimension ref="B2:G14"/>
  <sheetViews>
    <sheetView topLeftCell="A5" zoomScaleNormal="100" workbookViewId="0">
      <selection activeCell="F11" sqref="F11"/>
    </sheetView>
  </sheetViews>
  <sheetFormatPr defaultRowHeight="15" x14ac:dyDescent="0.25"/>
  <cols>
    <col min="2" max="2" width="8.140625" customWidth="1"/>
    <col min="3" max="3" width="14" customWidth="1"/>
    <col min="4" max="5" width="12" customWidth="1"/>
    <col min="6" max="6" width="12.140625" customWidth="1"/>
    <col min="7" max="7" width="56" customWidth="1"/>
  </cols>
  <sheetData>
    <row r="2" spans="2:7" ht="15.75" x14ac:dyDescent="0.25">
      <c r="B2" s="159" t="s">
        <v>328</v>
      </c>
    </row>
    <row r="3" spans="2:7" x14ac:dyDescent="0.25">
      <c r="D3" s="2"/>
      <c r="E3" s="2"/>
    </row>
    <row r="4" spans="2:7" ht="43.5" customHeight="1" thickBot="1" x14ac:dyDescent="0.3">
      <c r="B4" s="343" t="s">
        <v>640</v>
      </c>
      <c r="C4" s="344"/>
      <c r="D4" s="265" t="s">
        <v>641</v>
      </c>
      <c r="E4" s="221" t="s">
        <v>777</v>
      </c>
      <c r="F4" s="221" t="s">
        <v>776</v>
      </c>
      <c r="G4" s="251" t="s">
        <v>327</v>
      </c>
    </row>
    <row r="5" spans="2:7" ht="58.5" customHeight="1" thickBot="1" x14ac:dyDescent="0.3">
      <c r="B5" s="345" t="s">
        <v>643</v>
      </c>
      <c r="C5" s="266" t="s">
        <v>642</v>
      </c>
      <c r="D5" s="289">
        <v>1610836</v>
      </c>
      <c r="E5" s="289">
        <v>1701645</v>
      </c>
      <c r="F5" s="289">
        <v>1699357</v>
      </c>
      <c r="G5" s="294" t="s">
        <v>766</v>
      </c>
    </row>
    <row r="6" spans="2:7" ht="98.25" customHeight="1" thickBot="1" x14ac:dyDescent="0.3">
      <c r="B6" s="346"/>
      <c r="C6" s="266" t="s">
        <v>91</v>
      </c>
      <c r="D6" s="289">
        <v>646077</v>
      </c>
      <c r="E6" s="289">
        <v>533421</v>
      </c>
      <c r="F6" s="289">
        <v>554763</v>
      </c>
      <c r="G6" s="294" t="s">
        <v>767</v>
      </c>
    </row>
    <row r="7" spans="2:7" ht="84.75" customHeight="1" thickBot="1" x14ac:dyDescent="0.3">
      <c r="B7" s="345" t="s">
        <v>644</v>
      </c>
      <c r="C7" s="266" t="s">
        <v>647</v>
      </c>
      <c r="D7" s="289">
        <v>201072</v>
      </c>
      <c r="E7" s="289">
        <v>183457</v>
      </c>
      <c r="F7" s="289">
        <v>183853</v>
      </c>
      <c r="G7" s="294" t="s">
        <v>768</v>
      </c>
    </row>
    <row r="8" spans="2:7" ht="84" customHeight="1" thickBot="1" x14ac:dyDescent="0.3">
      <c r="B8" s="346"/>
      <c r="C8" s="266" t="s">
        <v>261</v>
      </c>
      <c r="D8" s="289">
        <v>163771</v>
      </c>
      <c r="E8" s="289">
        <v>183044</v>
      </c>
      <c r="F8" s="289">
        <v>163415</v>
      </c>
      <c r="G8" s="294" t="s">
        <v>769</v>
      </c>
    </row>
    <row r="9" spans="2:7" ht="46.5" customHeight="1" thickBot="1" x14ac:dyDescent="0.3">
      <c r="B9" s="346"/>
      <c r="C9" s="266" t="s">
        <v>6</v>
      </c>
      <c r="D9" s="289">
        <v>113755</v>
      </c>
      <c r="E9" s="289">
        <v>155973</v>
      </c>
      <c r="F9" s="289">
        <v>186703</v>
      </c>
      <c r="G9" s="294" t="s">
        <v>770</v>
      </c>
    </row>
    <row r="10" spans="2:7" ht="46.5" customHeight="1" thickBot="1" x14ac:dyDescent="0.3">
      <c r="B10" s="346"/>
      <c r="C10" s="266" t="s">
        <v>645</v>
      </c>
      <c r="D10" s="289">
        <v>10074</v>
      </c>
      <c r="E10" s="289">
        <v>2540</v>
      </c>
      <c r="F10" s="289">
        <v>3401</v>
      </c>
      <c r="G10" s="295" t="s">
        <v>771</v>
      </c>
    </row>
    <row r="11" spans="2:7" ht="112.5" customHeight="1" thickBot="1" x14ac:dyDescent="0.3">
      <c r="B11" s="346"/>
      <c r="C11" s="266" t="s">
        <v>521</v>
      </c>
      <c r="D11" s="290">
        <v>3143</v>
      </c>
      <c r="E11" s="290">
        <v>31007</v>
      </c>
      <c r="F11" s="300">
        <v>-4492</v>
      </c>
      <c r="G11" s="297" t="s">
        <v>772</v>
      </c>
    </row>
    <row r="12" spans="2:7" ht="83.25" customHeight="1" thickBot="1" x14ac:dyDescent="0.3">
      <c r="B12" s="346"/>
      <c r="C12" s="266" t="s">
        <v>574</v>
      </c>
      <c r="D12" s="291">
        <v>176700</v>
      </c>
      <c r="E12" s="291">
        <v>170206</v>
      </c>
      <c r="F12" s="291">
        <v>186894</v>
      </c>
      <c r="G12" s="299" t="s">
        <v>773</v>
      </c>
    </row>
    <row r="13" spans="2:7" ht="86.25" customHeight="1" thickBot="1" x14ac:dyDescent="0.3">
      <c r="B13" s="346"/>
      <c r="C13" s="266" t="s">
        <v>586</v>
      </c>
      <c r="D13" s="290">
        <v>51808</v>
      </c>
      <c r="E13" s="290">
        <v>43594</v>
      </c>
      <c r="F13" s="290">
        <v>65886</v>
      </c>
      <c r="G13" s="299" t="s">
        <v>774</v>
      </c>
    </row>
    <row r="14" spans="2:7" ht="114" customHeight="1" thickBot="1" x14ac:dyDescent="0.3">
      <c r="B14" s="346"/>
      <c r="C14" s="266" t="s">
        <v>646</v>
      </c>
      <c r="D14" s="291">
        <v>22721</v>
      </c>
      <c r="E14" s="292">
        <v>3000</v>
      </c>
      <c r="F14" s="291">
        <v>43780</v>
      </c>
      <c r="G14" s="299" t="s">
        <v>775</v>
      </c>
    </row>
  </sheetData>
  <mergeCells count="3">
    <mergeCell ref="B4:C4"/>
    <mergeCell ref="B5:B6"/>
    <mergeCell ref="B7:B14"/>
  </mergeCells>
  <pageMargins left="0.7" right="0.7" top="0.75" bottom="0.75" header="0.3" footer="0.3"/>
  <pageSetup scale="7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C7627-3976-413D-B032-9E0E196A2686}">
  <sheetPr>
    <tabColor theme="5" tint="0.39997558519241921"/>
    <pageSetUpPr fitToPage="1"/>
  </sheetPr>
  <dimension ref="B2:F12"/>
  <sheetViews>
    <sheetView topLeftCell="A7" zoomScaleNormal="100" workbookViewId="0">
      <selection activeCell="I13" sqref="I13"/>
    </sheetView>
  </sheetViews>
  <sheetFormatPr defaultRowHeight="15" x14ac:dyDescent="0.25"/>
  <cols>
    <col min="2" max="2" width="18.5703125" customWidth="1"/>
    <col min="3" max="4" width="11.140625" customWidth="1"/>
    <col min="5" max="5" width="12.140625" customWidth="1"/>
    <col min="6" max="6" width="59.5703125" customWidth="1"/>
  </cols>
  <sheetData>
    <row r="2" spans="2:6" x14ac:dyDescent="0.25">
      <c r="B2" s="156" t="s">
        <v>329</v>
      </c>
      <c r="C2" s="123"/>
      <c r="D2" s="123"/>
      <c r="E2" s="123"/>
      <c r="F2" s="123"/>
    </row>
    <row r="4" spans="2:6" ht="45.75" thickBot="1" x14ac:dyDescent="0.3">
      <c r="B4" s="258" t="s">
        <v>398</v>
      </c>
      <c r="C4" s="265" t="s">
        <v>641</v>
      </c>
      <c r="D4" s="221" t="s">
        <v>777</v>
      </c>
      <c r="E4" s="221" t="s">
        <v>776</v>
      </c>
      <c r="F4" s="251" t="s">
        <v>327</v>
      </c>
    </row>
    <row r="5" spans="2:6" ht="93.75" customHeight="1" thickBot="1" x14ac:dyDescent="0.3">
      <c r="B5" s="267" t="s">
        <v>451</v>
      </c>
      <c r="C5" s="293">
        <v>322606</v>
      </c>
      <c r="D5" s="289">
        <v>209631</v>
      </c>
      <c r="E5" s="289">
        <v>256221</v>
      </c>
      <c r="F5" s="294" t="s">
        <v>778</v>
      </c>
    </row>
    <row r="6" spans="2:6" ht="54.75" customHeight="1" thickBot="1" x14ac:dyDescent="0.3">
      <c r="B6" s="267" t="s">
        <v>384</v>
      </c>
      <c r="C6" s="293">
        <v>540529</v>
      </c>
      <c r="D6" s="289">
        <v>537659</v>
      </c>
      <c r="E6" s="289">
        <v>556340</v>
      </c>
      <c r="F6" s="294" t="s">
        <v>779</v>
      </c>
    </row>
    <row r="7" spans="2:6" ht="82.5" customHeight="1" thickBot="1" x14ac:dyDescent="0.3">
      <c r="B7" s="267" t="s">
        <v>452</v>
      </c>
      <c r="C7" s="293">
        <v>461269</v>
      </c>
      <c r="D7" s="289">
        <v>454571</v>
      </c>
      <c r="E7" s="289">
        <v>484312</v>
      </c>
      <c r="F7" s="294" t="s">
        <v>780</v>
      </c>
    </row>
    <row r="8" spans="2:6" ht="105" customHeight="1" thickBot="1" x14ac:dyDescent="0.3">
      <c r="B8" s="267" t="s">
        <v>453</v>
      </c>
      <c r="C8" s="293">
        <v>786149</v>
      </c>
      <c r="D8" s="289">
        <v>777616</v>
      </c>
      <c r="E8" s="289">
        <v>880421</v>
      </c>
      <c r="F8" s="294" t="s">
        <v>781</v>
      </c>
    </row>
    <row r="9" spans="2:6" ht="92.25" customHeight="1" thickBot="1" x14ac:dyDescent="0.3">
      <c r="B9" s="267" t="s">
        <v>403</v>
      </c>
      <c r="C9" s="293">
        <v>113618</v>
      </c>
      <c r="D9" s="289">
        <v>109807</v>
      </c>
      <c r="E9" s="289">
        <v>122445</v>
      </c>
      <c r="F9" s="294" t="s">
        <v>782</v>
      </c>
    </row>
    <row r="10" spans="2:6" ht="71.25" customHeight="1" thickBot="1" x14ac:dyDescent="0.3">
      <c r="B10" s="267" t="s">
        <v>454</v>
      </c>
      <c r="C10" s="293">
        <v>146435</v>
      </c>
      <c r="D10" s="289">
        <v>148867</v>
      </c>
      <c r="E10" s="289">
        <v>159472</v>
      </c>
      <c r="F10" s="295" t="s">
        <v>783</v>
      </c>
    </row>
    <row r="11" spans="2:6" ht="74.25" customHeight="1" thickBot="1" x14ac:dyDescent="0.3">
      <c r="B11" s="267" t="s">
        <v>404</v>
      </c>
      <c r="C11" s="296">
        <v>620104</v>
      </c>
      <c r="D11" s="290">
        <v>488271</v>
      </c>
      <c r="E11" s="290">
        <v>550839</v>
      </c>
      <c r="F11" s="297" t="s">
        <v>784</v>
      </c>
    </row>
    <row r="12" spans="2:6" ht="67.5" customHeight="1" thickBot="1" x14ac:dyDescent="0.3">
      <c r="B12" s="268" t="s">
        <v>661</v>
      </c>
      <c r="C12" s="298">
        <v>26077</v>
      </c>
      <c r="D12" s="292">
        <v>26275</v>
      </c>
      <c r="E12" s="291">
        <v>27219</v>
      </c>
      <c r="F12" s="299" t="s">
        <v>785</v>
      </c>
    </row>
  </sheetData>
  <pageMargins left="0.7" right="0.7" top="0.75" bottom="0.75" header="0.3" footer="0.3"/>
  <pageSetup scale="74"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6C7C0-02DC-4427-8882-641D30E28BDA}">
  <sheetPr>
    <tabColor theme="5" tint="0.59999389629810485"/>
    <pageSetUpPr fitToPage="1"/>
  </sheetPr>
  <dimension ref="B2:F9"/>
  <sheetViews>
    <sheetView zoomScaleNormal="100" workbookViewId="0">
      <selection activeCell="F6" sqref="F6"/>
    </sheetView>
  </sheetViews>
  <sheetFormatPr defaultRowHeight="15" x14ac:dyDescent="0.25"/>
  <cols>
    <col min="2" max="2" width="19.85546875" customWidth="1"/>
    <col min="3" max="5" width="11.85546875" bestFit="1" customWidth="1"/>
    <col min="6" max="6" width="36.7109375" customWidth="1"/>
  </cols>
  <sheetData>
    <row r="2" spans="2:6" x14ac:dyDescent="0.25">
      <c r="B2" s="156" t="s">
        <v>330</v>
      </c>
      <c r="C2" s="123"/>
      <c r="D2" s="123"/>
      <c r="E2" s="123"/>
      <c r="F2" s="123"/>
    </row>
    <row r="4" spans="2:6" ht="45.75" thickBot="1" x14ac:dyDescent="0.3">
      <c r="B4" s="251" t="s">
        <v>662</v>
      </c>
      <c r="C4" s="265" t="s">
        <v>641</v>
      </c>
      <c r="D4" s="221" t="s">
        <v>777</v>
      </c>
      <c r="E4" s="221" t="s">
        <v>776</v>
      </c>
      <c r="F4" s="251" t="s">
        <v>327</v>
      </c>
    </row>
    <row r="5" spans="2:6" ht="86.25" customHeight="1" thickBot="1" x14ac:dyDescent="0.3">
      <c r="B5" s="267" t="s">
        <v>663</v>
      </c>
      <c r="C5" s="289">
        <v>393827</v>
      </c>
      <c r="D5" s="289">
        <v>380150</v>
      </c>
      <c r="E5" s="289">
        <v>394197</v>
      </c>
      <c r="F5" s="301" t="s">
        <v>791</v>
      </c>
    </row>
    <row r="6" spans="2:6" ht="120.75" customHeight="1" thickBot="1" x14ac:dyDescent="0.3">
      <c r="B6" s="267" t="s">
        <v>455</v>
      </c>
      <c r="C6" s="289">
        <v>1321212</v>
      </c>
      <c r="D6" s="289">
        <v>1152348</v>
      </c>
      <c r="E6" s="289">
        <v>1198716</v>
      </c>
      <c r="F6" s="301" t="s">
        <v>787</v>
      </c>
    </row>
    <row r="7" spans="2:6" ht="84.75" customHeight="1" thickBot="1" x14ac:dyDescent="0.3">
      <c r="B7" s="267" t="s">
        <v>664</v>
      </c>
      <c r="C7" s="289">
        <v>1126154</v>
      </c>
      <c r="D7" s="289">
        <v>1035125</v>
      </c>
      <c r="E7" s="289">
        <v>1256411</v>
      </c>
      <c r="F7" s="301" t="s">
        <v>788</v>
      </c>
    </row>
    <row r="8" spans="2:6" ht="129.75" customHeight="1" thickBot="1" x14ac:dyDescent="0.3">
      <c r="B8" s="267" t="s">
        <v>36</v>
      </c>
      <c r="C8" s="290">
        <v>7168</v>
      </c>
      <c r="D8" s="290">
        <v>0</v>
      </c>
      <c r="E8" s="290">
        <v>7791</v>
      </c>
      <c r="F8" s="302" t="s">
        <v>789</v>
      </c>
    </row>
    <row r="9" spans="2:6" ht="48.75" customHeight="1" thickBot="1" x14ac:dyDescent="0.3">
      <c r="B9" s="267" t="s">
        <v>786</v>
      </c>
      <c r="C9" s="303">
        <v>168426</v>
      </c>
      <c r="D9" s="303">
        <v>185074</v>
      </c>
      <c r="E9" s="303">
        <v>180154</v>
      </c>
      <c r="F9" s="304" t="s">
        <v>790</v>
      </c>
    </row>
  </sheetData>
  <pageMargins left="0.7" right="0.7" top="0.75" bottom="0.75" header="0.3" footer="0.3"/>
  <pageSetup scale="76"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59999389629810485"/>
    <pageSetUpPr fitToPage="1"/>
  </sheetPr>
  <dimension ref="B2:F18"/>
  <sheetViews>
    <sheetView zoomScaleNormal="100" workbookViewId="0">
      <selection activeCell="L15" sqref="L15"/>
    </sheetView>
  </sheetViews>
  <sheetFormatPr defaultRowHeight="15" x14ac:dyDescent="0.25"/>
  <cols>
    <col min="2" max="2" width="37" customWidth="1"/>
    <col min="3" max="3" width="16.42578125" customWidth="1"/>
    <col min="4" max="4" width="14" customWidth="1"/>
    <col min="5" max="5" width="16.5703125" customWidth="1"/>
    <col min="6" max="6" width="0.28515625" customWidth="1"/>
  </cols>
  <sheetData>
    <row r="2" spans="2:6" ht="15.75" x14ac:dyDescent="0.25">
      <c r="B2" s="159" t="s">
        <v>105</v>
      </c>
    </row>
    <row r="3" spans="2:6" ht="46.5" customHeight="1" x14ac:dyDescent="0.25">
      <c r="B3" s="347" t="s">
        <v>792</v>
      </c>
      <c r="C3" s="347"/>
      <c r="D3" s="347"/>
      <c r="E3" s="347"/>
      <c r="F3" s="348"/>
    </row>
    <row r="4" spans="2:6" ht="30" x14ac:dyDescent="0.25">
      <c r="B4" s="253"/>
      <c r="C4" s="186">
        <v>2024</v>
      </c>
      <c r="D4" s="186">
        <v>2023</v>
      </c>
      <c r="E4" s="174" t="s">
        <v>397</v>
      </c>
      <c r="F4" s="1"/>
    </row>
    <row r="5" spans="2:6" x14ac:dyDescent="0.25">
      <c r="B5" s="305" t="s">
        <v>106</v>
      </c>
      <c r="C5" s="306">
        <v>2267118</v>
      </c>
      <c r="D5" s="306">
        <v>2230034</v>
      </c>
      <c r="E5" s="305">
        <v>1.7</v>
      </c>
    </row>
    <row r="6" spans="2:6" x14ac:dyDescent="0.25">
      <c r="B6" s="307" t="s">
        <v>107</v>
      </c>
      <c r="C6" s="308">
        <v>4153</v>
      </c>
      <c r="D6" s="308">
        <v>4200</v>
      </c>
      <c r="E6" s="307">
        <v>-1.1000000000000001</v>
      </c>
    </row>
    <row r="7" spans="2:6" x14ac:dyDescent="0.25">
      <c r="B7" s="305" t="s">
        <v>108</v>
      </c>
      <c r="C7" s="306">
        <v>4117</v>
      </c>
      <c r="D7" s="306">
        <v>3832</v>
      </c>
      <c r="E7" s="305">
        <v>7.5</v>
      </c>
    </row>
    <row r="8" spans="2:6" x14ac:dyDescent="0.25">
      <c r="B8" s="305" t="s">
        <v>109</v>
      </c>
      <c r="C8" s="306">
        <v>3326</v>
      </c>
      <c r="D8" s="306">
        <v>3439</v>
      </c>
      <c r="E8" s="305">
        <v>-3.3</v>
      </c>
    </row>
    <row r="9" spans="2:6" x14ac:dyDescent="0.25">
      <c r="B9" s="305" t="s">
        <v>110</v>
      </c>
      <c r="C9" s="306">
        <v>313137</v>
      </c>
      <c r="D9" s="306">
        <v>309420</v>
      </c>
      <c r="E9" s="305">
        <v>1.2</v>
      </c>
    </row>
    <row r="10" spans="2:6" x14ac:dyDescent="0.25">
      <c r="B10" s="305" t="s">
        <v>111</v>
      </c>
      <c r="C10" s="306">
        <v>353297</v>
      </c>
      <c r="D10" s="306">
        <v>344149</v>
      </c>
      <c r="E10" s="305">
        <v>2.7</v>
      </c>
    </row>
    <row r="11" spans="2:6" x14ac:dyDescent="0.25">
      <c r="B11" s="305" t="s">
        <v>112</v>
      </c>
      <c r="C11" s="306">
        <v>80519</v>
      </c>
      <c r="D11" s="306">
        <v>77896</v>
      </c>
      <c r="E11" s="305">
        <v>3.4</v>
      </c>
    </row>
    <row r="12" spans="2:6" x14ac:dyDescent="0.25">
      <c r="B12" s="305" t="s">
        <v>113</v>
      </c>
      <c r="C12" s="306">
        <v>71272</v>
      </c>
      <c r="D12" s="306">
        <v>70528</v>
      </c>
      <c r="E12" s="305">
        <v>1.1000000000000001</v>
      </c>
    </row>
    <row r="13" spans="2:6" x14ac:dyDescent="0.25">
      <c r="B13" s="305" t="s">
        <v>114</v>
      </c>
      <c r="C13" s="306">
        <v>876620</v>
      </c>
      <c r="D13" s="306">
        <v>865860</v>
      </c>
      <c r="E13" s="305">
        <v>1.2</v>
      </c>
    </row>
    <row r="14" spans="2:6" x14ac:dyDescent="0.25">
      <c r="B14" s="305" t="s">
        <v>115</v>
      </c>
      <c r="C14" s="306">
        <v>442866</v>
      </c>
      <c r="D14" s="306">
        <v>437231</v>
      </c>
      <c r="E14" s="305">
        <v>1.3</v>
      </c>
    </row>
    <row r="15" spans="2:6" x14ac:dyDescent="0.25">
      <c r="B15" s="305" t="s">
        <v>116</v>
      </c>
      <c r="C15" s="306">
        <v>35837</v>
      </c>
      <c r="D15" s="306">
        <v>35207</v>
      </c>
      <c r="E15" s="305">
        <v>1.8</v>
      </c>
    </row>
    <row r="16" spans="2:6" x14ac:dyDescent="0.25">
      <c r="B16" s="305" t="s">
        <v>117</v>
      </c>
      <c r="C16" s="306">
        <v>45645</v>
      </c>
      <c r="D16" s="306">
        <v>44453</v>
      </c>
      <c r="E16" s="305">
        <v>2.7</v>
      </c>
    </row>
    <row r="17" spans="2:5" x14ac:dyDescent="0.25">
      <c r="B17" s="305" t="s">
        <v>118</v>
      </c>
      <c r="C17" s="306">
        <v>7605</v>
      </c>
      <c r="D17" s="306">
        <v>7339</v>
      </c>
      <c r="E17" s="305">
        <v>3.6</v>
      </c>
    </row>
    <row r="18" spans="2:5" x14ac:dyDescent="0.25">
      <c r="B18" s="305" t="s">
        <v>793</v>
      </c>
      <c r="C18" s="306">
        <v>29645</v>
      </c>
      <c r="D18" s="306">
        <v>28953</v>
      </c>
      <c r="E18" s="305">
        <v>2.4</v>
      </c>
    </row>
  </sheetData>
  <mergeCells count="1">
    <mergeCell ref="B3:F3"/>
  </mergeCells>
  <pageMargins left="0.7" right="0.7" top="0.75" bottom="0.75" header="0.3" footer="0.3"/>
  <pageSetup scale="96"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5" tint="0.59999389629810485"/>
    <pageSetUpPr fitToPage="1"/>
  </sheetPr>
  <dimension ref="A2:D36"/>
  <sheetViews>
    <sheetView topLeftCell="A7" zoomScaleNormal="100" workbookViewId="0">
      <selection activeCell="K29" sqref="K29"/>
    </sheetView>
  </sheetViews>
  <sheetFormatPr defaultRowHeight="15" x14ac:dyDescent="0.25"/>
  <cols>
    <col min="1" max="1" width="7.5703125" customWidth="1"/>
    <col min="2" max="2" width="78.28515625" customWidth="1"/>
    <col min="3" max="4" width="8.85546875" customWidth="1"/>
  </cols>
  <sheetData>
    <row r="2" spans="1:4" x14ac:dyDescent="0.25">
      <c r="A2" s="1"/>
      <c r="B2" s="350" t="s">
        <v>450</v>
      </c>
      <c r="C2" s="350"/>
      <c r="D2" s="350"/>
    </row>
    <row r="3" spans="1:4" x14ac:dyDescent="0.25">
      <c r="A3" s="1"/>
      <c r="B3" s="1"/>
    </row>
    <row r="4" spans="1:4" x14ac:dyDescent="0.25">
      <c r="A4" s="73"/>
      <c r="B4" s="349" t="s">
        <v>449</v>
      </c>
      <c r="C4" s="349"/>
      <c r="D4" s="349"/>
    </row>
    <row r="6" spans="1:4" x14ac:dyDescent="0.25">
      <c r="C6" s="115">
        <v>2025</v>
      </c>
      <c r="D6" s="115">
        <v>2024</v>
      </c>
    </row>
    <row r="7" spans="1:4" x14ac:dyDescent="0.25">
      <c r="A7" s="1"/>
      <c r="C7" s="349" t="s">
        <v>443</v>
      </c>
      <c r="D7" s="349"/>
    </row>
    <row r="9" spans="1:4" x14ac:dyDescent="0.25">
      <c r="B9" s="10" t="s">
        <v>306</v>
      </c>
    </row>
    <row r="11" spans="1:4" x14ac:dyDescent="0.25">
      <c r="B11" t="s">
        <v>444</v>
      </c>
      <c r="C11" s="35">
        <v>2692</v>
      </c>
      <c r="D11" s="35">
        <v>2611</v>
      </c>
    </row>
    <row r="12" spans="1:4" ht="20.100000000000001" customHeight="1" x14ac:dyDescent="0.25">
      <c r="B12" s="189" t="s">
        <v>654</v>
      </c>
      <c r="C12" s="164">
        <f>C11*0.05</f>
        <v>134.6</v>
      </c>
      <c r="D12" s="164">
        <f>D11*0.05</f>
        <v>130.55000000000001</v>
      </c>
    </row>
    <row r="13" spans="1:4" x14ac:dyDescent="0.25">
      <c r="C13" s="57"/>
      <c r="D13" s="57"/>
    </row>
    <row r="14" spans="1:4" x14ac:dyDescent="0.25">
      <c r="B14" t="s">
        <v>217</v>
      </c>
      <c r="C14" s="26"/>
      <c r="D14" s="26"/>
    </row>
    <row r="15" spans="1:4" x14ac:dyDescent="0.25">
      <c r="B15" t="s">
        <v>649</v>
      </c>
      <c r="C15" s="26">
        <v>22</v>
      </c>
      <c r="D15" s="26">
        <v>20</v>
      </c>
    </row>
    <row r="16" spans="1:4" x14ac:dyDescent="0.25">
      <c r="B16" t="s">
        <v>650</v>
      </c>
      <c r="C16" s="26">
        <v>4</v>
      </c>
      <c r="D16" s="26">
        <v>4</v>
      </c>
    </row>
    <row r="17" spans="2:4" x14ac:dyDescent="0.25">
      <c r="B17" t="s">
        <v>651</v>
      </c>
      <c r="C17" s="26">
        <v>16</v>
      </c>
      <c r="D17" s="26">
        <v>16</v>
      </c>
    </row>
    <row r="18" spans="2:4" x14ac:dyDescent="0.25">
      <c r="B18" t="s">
        <v>794</v>
      </c>
      <c r="C18" s="26">
        <v>1</v>
      </c>
      <c r="D18" s="26">
        <v>0</v>
      </c>
    </row>
    <row r="19" spans="2:4" ht="17.25" x14ac:dyDescent="0.4">
      <c r="B19" t="s">
        <v>652</v>
      </c>
      <c r="C19" s="70">
        <v>23</v>
      </c>
      <c r="D19" s="70">
        <v>24</v>
      </c>
    </row>
    <row r="20" spans="2:4" x14ac:dyDescent="0.25">
      <c r="B20" t="s">
        <v>121</v>
      </c>
      <c r="C20" s="26">
        <f>SUM(C15:C19)</f>
        <v>66</v>
      </c>
      <c r="D20" s="26">
        <f>SUM(D15:D19)</f>
        <v>64</v>
      </c>
    </row>
    <row r="21" spans="2:4" ht="20.100000000000001" customHeight="1" x14ac:dyDescent="0.25">
      <c r="B21" s="187" t="s">
        <v>162</v>
      </c>
      <c r="C21" s="89">
        <f>C20/C11</f>
        <v>2.4517087667161961E-2</v>
      </c>
      <c r="D21" s="89">
        <f>D20/D11</f>
        <v>2.4511681348142474E-2</v>
      </c>
    </row>
    <row r="22" spans="2:4" x14ac:dyDescent="0.25">
      <c r="B22" s="2"/>
    </row>
    <row r="23" spans="2:4" ht="30" x14ac:dyDescent="0.25">
      <c r="B23" s="11" t="s">
        <v>445</v>
      </c>
    </row>
    <row r="24" spans="2:4" x14ac:dyDescent="0.25">
      <c r="B24" t="s">
        <v>446</v>
      </c>
      <c r="C24" s="22">
        <v>185</v>
      </c>
      <c r="D24" s="22">
        <v>174</v>
      </c>
    </row>
    <row r="25" spans="2:4" ht="20.100000000000001" customHeight="1" x14ac:dyDescent="0.25">
      <c r="B25" s="161" t="s">
        <v>209</v>
      </c>
      <c r="C25" s="163">
        <f>SUM(C24:C24)</f>
        <v>185</v>
      </c>
      <c r="D25" s="163">
        <f>SUM(D24:D24)</f>
        <v>174</v>
      </c>
    </row>
    <row r="26" spans="2:4" x14ac:dyDescent="0.25">
      <c r="B26" s="2"/>
      <c r="C26" s="22"/>
      <c r="D26" s="22"/>
    </row>
    <row r="27" spans="2:4" x14ac:dyDescent="0.25">
      <c r="B27" s="188" t="s">
        <v>163</v>
      </c>
      <c r="C27" s="22"/>
      <c r="D27" s="22"/>
    </row>
    <row r="28" spans="2:4" ht="30" x14ac:dyDescent="0.25">
      <c r="B28" s="2" t="s">
        <v>447</v>
      </c>
      <c r="C28" s="22">
        <f>C25*0.5</f>
        <v>92.5</v>
      </c>
      <c r="D28" s="22">
        <f>D25*0.5</f>
        <v>87</v>
      </c>
    </row>
    <row r="29" spans="2:4" ht="20.100000000000001" customHeight="1" x14ac:dyDescent="0.25">
      <c r="B29" s="189" t="s">
        <v>208</v>
      </c>
      <c r="C29" s="163">
        <f>SUM(C28)</f>
        <v>92.5</v>
      </c>
      <c r="D29" s="163">
        <f>SUM(D28)</f>
        <v>87</v>
      </c>
    </row>
    <row r="30" spans="2:4" x14ac:dyDescent="0.25">
      <c r="C30" s="22"/>
      <c r="D30" s="22"/>
    </row>
    <row r="31" spans="2:4" x14ac:dyDescent="0.25">
      <c r="B31" s="188" t="s">
        <v>164</v>
      </c>
      <c r="C31" s="22"/>
      <c r="D31" s="22"/>
    </row>
    <row r="32" spans="2:4" x14ac:dyDescent="0.25">
      <c r="B32" t="s">
        <v>795</v>
      </c>
      <c r="C32" s="22">
        <v>44</v>
      </c>
      <c r="D32" s="22">
        <v>-8</v>
      </c>
    </row>
    <row r="33" spans="2:4" ht="17.25" x14ac:dyDescent="0.4">
      <c r="B33" t="s">
        <v>448</v>
      </c>
      <c r="C33" s="71">
        <v>136</v>
      </c>
      <c r="D33" s="71">
        <v>132</v>
      </c>
    </row>
    <row r="34" spans="2:4" ht="20.100000000000001" customHeight="1" x14ac:dyDescent="0.25">
      <c r="B34" s="189" t="s">
        <v>165</v>
      </c>
      <c r="C34" s="162">
        <f>SUM(C32:C33)</f>
        <v>180</v>
      </c>
      <c r="D34" s="162">
        <f>SUM(D32:D33)</f>
        <v>124</v>
      </c>
    </row>
    <row r="35" spans="2:4" x14ac:dyDescent="0.25">
      <c r="C35" s="22"/>
      <c r="D35" s="22"/>
    </row>
    <row r="36" spans="2:4" ht="20.100000000000001" customHeight="1" x14ac:dyDescent="0.25">
      <c r="B36" s="187" t="s">
        <v>653</v>
      </c>
      <c r="C36" s="114">
        <f>C34-C29</f>
        <v>87.5</v>
      </c>
      <c r="D36" s="114">
        <f>D34-D29</f>
        <v>37</v>
      </c>
    </row>
  </sheetData>
  <mergeCells count="3">
    <mergeCell ref="C7:D7"/>
    <mergeCell ref="B2:D2"/>
    <mergeCell ref="B4:D4"/>
  </mergeCells>
  <pageMargins left="0.7" right="0.7" top="0.75" bottom="0.75" header="0.3" footer="0.3"/>
  <pageSetup scale="87"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39997558519241921"/>
    <pageSetUpPr fitToPage="1"/>
  </sheetPr>
  <dimension ref="B2:L34"/>
  <sheetViews>
    <sheetView topLeftCell="A16" zoomScaleNormal="100" workbookViewId="0">
      <selection activeCell="I45" sqref="I45"/>
    </sheetView>
  </sheetViews>
  <sheetFormatPr defaultRowHeight="15" x14ac:dyDescent="0.25"/>
  <cols>
    <col min="2" max="2" width="57.7109375" customWidth="1"/>
    <col min="3" max="3" width="13" customWidth="1"/>
    <col min="4" max="4" width="14" customWidth="1"/>
    <col min="5" max="5" width="12" customWidth="1"/>
  </cols>
  <sheetData>
    <row r="2" spans="2:6" ht="15.75" x14ac:dyDescent="0.25">
      <c r="B2" s="352" t="s">
        <v>457</v>
      </c>
      <c r="C2" s="352"/>
      <c r="D2" s="352"/>
      <c r="E2" s="352"/>
    </row>
    <row r="3" spans="2:6" ht="15.75" x14ac:dyDescent="0.25">
      <c r="B3" s="58"/>
    </row>
    <row r="4" spans="2:6" ht="15.75" x14ac:dyDescent="0.25">
      <c r="B4" s="351" t="s">
        <v>456</v>
      </c>
      <c r="C4" s="351"/>
      <c r="D4" s="351"/>
      <c r="E4" s="351"/>
    </row>
    <row r="5" spans="2:6" x14ac:dyDescent="0.25">
      <c r="B5" s="1"/>
    </row>
    <row r="6" spans="2:6" ht="66" customHeight="1" x14ac:dyDescent="0.25">
      <c r="B6" s="353" t="s">
        <v>796</v>
      </c>
      <c r="C6" s="353"/>
      <c r="D6" s="353"/>
      <c r="E6" s="353"/>
      <c r="F6" s="254"/>
    </row>
    <row r="9" spans="2:6" ht="42.75" customHeight="1" x14ac:dyDescent="0.25">
      <c r="B9" s="256"/>
      <c r="C9" s="251" t="s">
        <v>458</v>
      </c>
      <c r="D9" s="251" t="s">
        <v>122</v>
      </c>
      <c r="E9" s="251" t="s">
        <v>459</v>
      </c>
    </row>
    <row r="10" spans="2:6" x14ac:dyDescent="0.25">
      <c r="B10" s="256" t="s">
        <v>655</v>
      </c>
      <c r="C10" s="257"/>
      <c r="D10" s="257"/>
      <c r="E10" s="257"/>
    </row>
    <row r="11" spans="2:6" x14ac:dyDescent="0.25">
      <c r="B11" s="248" t="s">
        <v>129</v>
      </c>
      <c r="C11" s="255">
        <v>45563</v>
      </c>
      <c r="D11" s="255">
        <v>45623</v>
      </c>
      <c r="E11" s="255">
        <v>45617</v>
      </c>
    </row>
    <row r="12" spans="2:6" x14ac:dyDescent="0.25">
      <c r="B12" s="248" t="s">
        <v>123</v>
      </c>
      <c r="C12" s="255">
        <v>45563</v>
      </c>
      <c r="D12" s="255">
        <v>45623</v>
      </c>
      <c r="E12" s="255">
        <v>45562</v>
      </c>
    </row>
    <row r="13" spans="2:6" x14ac:dyDescent="0.25">
      <c r="B13" s="248" t="s">
        <v>460</v>
      </c>
      <c r="C13" s="255">
        <v>45197</v>
      </c>
      <c r="D13" s="255"/>
      <c r="E13" s="255">
        <v>45560</v>
      </c>
    </row>
    <row r="14" spans="2:6" x14ac:dyDescent="0.25">
      <c r="B14" s="248" t="s">
        <v>124</v>
      </c>
      <c r="C14" s="255">
        <v>45563</v>
      </c>
      <c r="D14" s="255"/>
      <c r="E14" s="255">
        <v>45562</v>
      </c>
    </row>
    <row r="15" spans="2:6" x14ac:dyDescent="0.25">
      <c r="B15" s="248" t="s">
        <v>125</v>
      </c>
      <c r="C15" s="255">
        <v>45563</v>
      </c>
      <c r="D15" s="255"/>
      <c r="E15" s="255">
        <v>45560</v>
      </c>
    </row>
    <row r="16" spans="2:6" x14ac:dyDescent="0.25">
      <c r="B16" s="248" t="s">
        <v>657</v>
      </c>
      <c r="C16" s="255">
        <v>45563</v>
      </c>
      <c r="D16" s="255"/>
      <c r="E16" s="255">
        <v>45562</v>
      </c>
    </row>
    <row r="17" spans="2:12" x14ac:dyDescent="0.25">
      <c r="B17" s="248" t="s">
        <v>126</v>
      </c>
      <c r="C17" s="255">
        <v>45563</v>
      </c>
      <c r="D17" s="255"/>
      <c r="E17" s="255">
        <v>45545</v>
      </c>
      <c r="L17" s="40"/>
    </row>
    <row r="18" spans="2:12" x14ac:dyDescent="0.25">
      <c r="B18" s="248" t="s">
        <v>127</v>
      </c>
      <c r="C18" s="255">
        <v>45563</v>
      </c>
      <c r="D18" s="255">
        <v>45623</v>
      </c>
      <c r="E18" s="255">
        <v>45556</v>
      </c>
    </row>
    <row r="19" spans="2:12" x14ac:dyDescent="0.25">
      <c r="B19" s="248" t="s">
        <v>128</v>
      </c>
      <c r="C19" s="255">
        <v>45563</v>
      </c>
      <c r="D19" s="255"/>
      <c r="E19" s="255">
        <v>45561</v>
      </c>
    </row>
    <row r="20" spans="2:12" x14ac:dyDescent="0.25">
      <c r="B20" s="248" t="s">
        <v>658</v>
      </c>
      <c r="C20" s="255">
        <v>45563</v>
      </c>
      <c r="D20" s="255"/>
      <c r="E20" s="255">
        <v>45560</v>
      </c>
    </row>
    <row r="21" spans="2:12" x14ac:dyDescent="0.25">
      <c r="B21" s="248"/>
      <c r="C21" s="255"/>
      <c r="D21" s="255"/>
      <c r="E21" s="255"/>
    </row>
    <row r="22" spans="2:12" x14ac:dyDescent="0.25">
      <c r="B22" s="256" t="s">
        <v>656</v>
      </c>
      <c r="C22" s="255"/>
      <c r="D22" s="255"/>
      <c r="E22" s="255"/>
    </row>
    <row r="23" spans="2:12" x14ac:dyDescent="0.25">
      <c r="B23" s="248" t="s">
        <v>131</v>
      </c>
      <c r="C23" s="255">
        <v>45837</v>
      </c>
      <c r="D23" s="255"/>
      <c r="E23" s="255">
        <v>45818</v>
      </c>
    </row>
    <row r="24" spans="2:12" x14ac:dyDescent="0.25">
      <c r="B24" s="248" t="s">
        <v>130</v>
      </c>
      <c r="C24" s="255">
        <v>45837</v>
      </c>
      <c r="D24" s="255">
        <v>45897</v>
      </c>
      <c r="E24" s="255">
        <v>45869</v>
      </c>
    </row>
    <row r="25" spans="2:12" x14ac:dyDescent="0.25">
      <c r="B25" s="246" t="s">
        <v>461</v>
      </c>
      <c r="C25" s="255">
        <v>45837</v>
      </c>
      <c r="D25" s="255">
        <v>45897</v>
      </c>
      <c r="E25" s="255">
        <v>45894</v>
      </c>
    </row>
    <row r="26" spans="2:12" x14ac:dyDescent="0.25">
      <c r="B26" s="248" t="s">
        <v>134</v>
      </c>
      <c r="C26" s="255">
        <v>45837</v>
      </c>
      <c r="D26" s="255"/>
      <c r="E26" s="255">
        <v>45827</v>
      </c>
    </row>
    <row r="27" spans="2:12" ht="30" x14ac:dyDescent="0.25">
      <c r="B27" s="248" t="s">
        <v>797</v>
      </c>
      <c r="C27" s="255">
        <v>45837</v>
      </c>
      <c r="D27" s="255">
        <v>45897</v>
      </c>
      <c r="E27" s="255">
        <v>45882</v>
      </c>
    </row>
    <row r="28" spans="2:12" x14ac:dyDescent="0.25">
      <c r="B28" s="248" t="s">
        <v>133</v>
      </c>
      <c r="C28" s="255">
        <v>45837</v>
      </c>
      <c r="D28" s="255"/>
      <c r="E28" s="255">
        <v>45828</v>
      </c>
    </row>
    <row r="29" spans="2:12" x14ac:dyDescent="0.25">
      <c r="B29" s="248" t="s">
        <v>218</v>
      </c>
      <c r="C29" s="255">
        <v>45837</v>
      </c>
      <c r="D29" s="255">
        <v>45897</v>
      </c>
      <c r="E29" s="255">
        <v>45876</v>
      </c>
    </row>
    <row r="30" spans="2:12" x14ac:dyDescent="0.25">
      <c r="B30" s="248" t="s">
        <v>132</v>
      </c>
      <c r="C30" s="255">
        <v>45837</v>
      </c>
      <c r="D30" s="255">
        <v>45897</v>
      </c>
      <c r="E30" s="255">
        <v>45958</v>
      </c>
    </row>
    <row r="31" spans="2:12" x14ac:dyDescent="0.25">
      <c r="B31" s="248" t="s">
        <v>135</v>
      </c>
      <c r="C31" s="255">
        <v>45837</v>
      </c>
      <c r="D31" s="255"/>
      <c r="E31" s="255">
        <v>45833</v>
      </c>
    </row>
    <row r="32" spans="2:12" x14ac:dyDescent="0.25">
      <c r="B32" s="248" t="s">
        <v>659</v>
      </c>
      <c r="C32" s="255">
        <v>45837</v>
      </c>
      <c r="D32" s="255">
        <v>45897</v>
      </c>
      <c r="E32" s="255">
        <v>45894</v>
      </c>
    </row>
    <row r="33" spans="2:5" ht="30" x14ac:dyDescent="0.25">
      <c r="B33" s="248" t="s">
        <v>798</v>
      </c>
      <c r="C33" s="255">
        <v>45837</v>
      </c>
      <c r="D33" s="255">
        <v>45897</v>
      </c>
      <c r="E33" s="255">
        <v>45834</v>
      </c>
    </row>
    <row r="34" spans="2:5" x14ac:dyDescent="0.25">
      <c r="B34" s="248" t="s">
        <v>660</v>
      </c>
      <c r="C34" s="255">
        <v>45837</v>
      </c>
      <c r="D34" s="255">
        <v>45897</v>
      </c>
      <c r="E34" s="255">
        <v>45838</v>
      </c>
    </row>
  </sheetData>
  <sortState xmlns:xlrd2="http://schemas.microsoft.com/office/spreadsheetml/2017/richdata2" ref="B23:E34">
    <sortCondition ref="B23:B34"/>
  </sortState>
  <mergeCells count="3">
    <mergeCell ref="B4:E4"/>
    <mergeCell ref="B2:E2"/>
    <mergeCell ref="B6:E6"/>
  </mergeCells>
  <pageMargins left="0.7" right="0.7" top="0.75" bottom="0.75" header="0.3" footer="0.3"/>
  <pageSetup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2:F64"/>
  <sheetViews>
    <sheetView zoomScale="115" zoomScaleNormal="115" workbookViewId="0">
      <selection activeCell="B3" sqref="B3"/>
    </sheetView>
  </sheetViews>
  <sheetFormatPr defaultRowHeight="15" x14ac:dyDescent="0.25"/>
  <cols>
    <col min="2" max="2" width="71.42578125" customWidth="1"/>
    <col min="3" max="3" width="15.85546875" customWidth="1"/>
    <col min="4" max="4" width="11.5703125" customWidth="1"/>
  </cols>
  <sheetData>
    <row r="2" spans="2:4" ht="15.75" thickBot="1" x14ac:dyDescent="0.3">
      <c r="B2" s="117" t="s">
        <v>13</v>
      </c>
      <c r="C2" s="117"/>
      <c r="D2" s="117"/>
    </row>
    <row r="3" spans="2:4" ht="24" customHeight="1" x14ac:dyDescent="0.25">
      <c r="B3" s="118" t="s">
        <v>667</v>
      </c>
      <c r="C3" s="125"/>
      <c r="D3" s="119" t="s">
        <v>245</v>
      </c>
    </row>
    <row r="4" spans="2:4" ht="18.75" customHeight="1" x14ac:dyDescent="0.25">
      <c r="B4" s="7"/>
      <c r="C4" s="19"/>
      <c r="D4" s="80"/>
    </row>
    <row r="5" spans="2:4" ht="30" x14ac:dyDescent="0.25">
      <c r="C5" s="99" t="s">
        <v>673</v>
      </c>
      <c r="D5" s="99" t="s">
        <v>493</v>
      </c>
    </row>
    <row r="6" spans="2:4" x14ac:dyDescent="0.25">
      <c r="C6" s="31" t="s">
        <v>35</v>
      </c>
      <c r="D6" s="31" t="s">
        <v>35</v>
      </c>
    </row>
    <row r="7" spans="2:4" ht="30" x14ac:dyDescent="0.25">
      <c r="B7" s="7" t="s">
        <v>224</v>
      </c>
    </row>
    <row r="8" spans="2:4" x14ac:dyDescent="0.25">
      <c r="B8" s="2" t="s">
        <v>494</v>
      </c>
      <c r="C8" s="22">
        <v>46291</v>
      </c>
      <c r="D8" s="22">
        <v>-16830</v>
      </c>
    </row>
    <row r="9" spans="2:4" x14ac:dyDescent="0.25">
      <c r="B9" s="2" t="s">
        <v>225</v>
      </c>
      <c r="C9" s="22"/>
      <c r="D9" s="22"/>
    </row>
    <row r="10" spans="2:4" x14ac:dyDescent="0.25">
      <c r="B10" s="9" t="s">
        <v>136</v>
      </c>
      <c r="C10" s="22">
        <v>4252</v>
      </c>
      <c r="D10" s="22">
        <v>5923</v>
      </c>
    </row>
    <row r="11" spans="2:4" x14ac:dyDescent="0.25">
      <c r="B11" s="9" t="s">
        <v>349</v>
      </c>
      <c r="C11" s="22">
        <v>6804</v>
      </c>
      <c r="D11" s="22">
        <v>5136</v>
      </c>
    </row>
    <row r="12" spans="2:4" x14ac:dyDescent="0.25">
      <c r="B12" s="9" t="s">
        <v>350</v>
      </c>
      <c r="C12" s="22">
        <v>180091</v>
      </c>
      <c r="D12" s="22">
        <v>168426</v>
      </c>
    </row>
    <row r="13" spans="2:4" x14ac:dyDescent="0.25">
      <c r="B13" s="9" t="s">
        <v>695</v>
      </c>
      <c r="C13" s="22">
        <v>63</v>
      </c>
      <c r="D13" s="22">
        <v>0</v>
      </c>
    </row>
    <row r="14" spans="2:4" x14ac:dyDescent="0.25">
      <c r="B14" s="9" t="s">
        <v>495</v>
      </c>
      <c r="C14" s="22">
        <v>-6769</v>
      </c>
      <c r="D14" s="22">
        <v>-4799</v>
      </c>
    </row>
    <row r="15" spans="2:4" x14ac:dyDescent="0.25">
      <c r="B15" s="9" t="s">
        <v>496</v>
      </c>
      <c r="C15" s="22">
        <v>-109</v>
      </c>
      <c r="D15" s="22">
        <v>29500</v>
      </c>
    </row>
    <row r="16" spans="2:4" x14ac:dyDescent="0.25">
      <c r="B16" s="9" t="s">
        <v>497</v>
      </c>
      <c r="C16" s="22">
        <v>-1080</v>
      </c>
      <c r="D16" s="22">
        <v>-4150</v>
      </c>
    </row>
    <row r="17" spans="2:6" x14ac:dyDescent="0.25">
      <c r="B17" s="9" t="s">
        <v>498</v>
      </c>
      <c r="C17" s="22">
        <v>8899</v>
      </c>
      <c r="D17" s="22">
        <v>1057</v>
      </c>
    </row>
    <row r="18" spans="2:6" x14ac:dyDescent="0.25">
      <c r="B18" s="9" t="s">
        <v>499</v>
      </c>
      <c r="C18" s="22">
        <v>3580</v>
      </c>
      <c r="D18" s="22">
        <v>6458</v>
      </c>
    </row>
    <row r="19" spans="2:6" ht="30" x14ac:dyDescent="0.25">
      <c r="B19" s="9" t="s">
        <v>500</v>
      </c>
      <c r="C19" s="22">
        <v>-4172</v>
      </c>
      <c r="D19" s="22">
        <v>447</v>
      </c>
    </row>
    <row r="20" spans="2:6" x14ac:dyDescent="0.25">
      <c r="B20" t="s">
        <v>351</v>
      </c>
      <c r="C20" s="72">
        <v>4931</v>
      </c>
      <c r="D20" s="72">
        <v>5085</v>
      </c>
    </row>
    <row r="21" spans="2:6" ht="15.75" thickBot="1" x14ac:dyDescent="0.3">
      <c r="B21" s="47" t="s">
        <v>352</v>
      </c>
      <c r="C21" s="53">
        <v>5131</v>
      </c>
      <c r="D21" s="53">
        <v>5162</v>
      </c>
    </row>
    <row r="22" spans="2:6" x14ac:dyDescent="0.25">
      <c r="C22" s="22">
        <f>SUM(C8:C21)</f>
        <v>247912</v>
      </c>
      <c r="D22" s="22">
        <f>SUM(D8:D21)</f>
        <v>201415</v>
      </c>
    </row>
    <row r="23" spans="2:6" x14ac:dyDescent="0.25">
      <c r="C23" s="22"/>
      <c r="D23" s="22"/>
    </row>
    <row r="24" spans="2:6" x14ac:dyDescent="0.25">
      <c r="B24" s="2" t="s">
        <v>181</v>
      </c>
      <c r="C24" s="22"/>
      <c r="D24" s="22"/>
    </row>
    <row r="25" spans="2:6" x14ac:dyDescent="0.25">
      <c r="B25" s="9" t="s">
        <v>501</v>
      </c>
      <c r="C25" s="22">
        <v>-4180</v>
      </c>
      <c r="D25" s="22">
        <v>23011</v>
      </c>
    </row>
    <row r="26" spans="2:6" x14ac:dyDescent="0.25">
      <c r="B26" s="9" t="s">
        <v>502</v>
      </c>
      <c r="C26" s="22">
        <v>-4872</v>
      </c>
      <c r="D26" s="22">
        <v>-28692</v>
      </c>
    </row>
    <row r="27" spans="2:6" x14ac:dyDescent="0.25">
      <c r="B27" s="9" t="s">
        <v>14</v>
      </c>
      <c r="C27" s="22">
        <v>-87554</v>
      </c>
      <c r="D27" s="22">
        <v>7380</v>
      </c>
    </row>
    <row r="28" spans="2:6" x14ac:dyDescent="0.25">
      <c r="B28" s="9" t="s">
        <v>15</v>
      </c>
      <c r="C28" s="22">
        <v>302</v>
      </c>
      <c r="D28" s="22">
        <v>-3355</v>
      </c>
    </row>
    <row r="29" spans="2:6" x14ac:dyDescent="0.25">
      <c r="B29" s="9" t="s">
        <v>16</v>
      </c>
      <c r="C29" s="22">
        <v>81</v>
      </c>
      <c r="D29" s="22">
        <v>59139</v>
      </c>
    </row>
    <row r="30" spans="2:6" x14ac:dyDescent="0.25">
      <c r="B30" s="9" t="s">
        <v>353</v>
      </c>
      <c r="C30" s="22">
        <v>-1867</v>
      </c>
      <c r="D30" s="22">
        <v>-7182</v>
      </c>
    </row>
    <row r="31" spans="2:6" x14ac:dyDescent="0.25">
      <c r="B31" s="9" t="s">
        <v>415</v>
      </c>
      <c r="C31" s="22" t="s">
        <v>11</v>
      </c>
      <c r="D31" s="22">
        <v>4346</v>
      </c>
      <c r="F31" s="175"/>
    </row>
    <row r="32" spans="2:6" x14ac:dyDescent="0.25">
      <c r="B32" s="9" t="s">
        <v>503</v>
      </c>
      <c r="C32" s="22">
        <v>191</v>
      </c>
      <c r="D32" s="22">
        <v>-2829</v>
      </c>
      <c r="F32" s="175"/>
    </row>
    <row r="33" spans="2:4" x14ac:dyDescent="0.25">
      <c r="B33" s="9" t="s">
        <v>17</v>
      </c>
      <c r="C33" s="22">
        <v>-9364</v>
      </c>
      <c r="D33" s="22">
        <v>1320</v>
      </c>
    </row>
    <row r="34" spans="2:4" x14ac:dyDescent="0.25">
      <c r="B34" s="9" t="s">
        <v>505</v>
      </c>
      <c r="C34" s="22">
        <v>-2576</v>
      </c>
      <c r="D34" s="22">
        <v>-3776</v>
      </c>
    </row>
    <row r="35" spans="2:4" x14ac:dyDescent="0.25">
      <c r="B35" s="9" t="s">
        <v>504</v>
      </c>
      <c r="C35" s="22">
        <v>-3152</v>
      </c>
      <c r="D35" s="22">
        <v>-6049</v>
      </c>
    </row>
    <row r="36" spans="2:4" x14ac:dyDescent="0.25">
      <c r="B36" s="9" t="s">
        <v>18</v>
      </c>
      <c r="C36" s="22">
        <v>5664</v>
      </c>
      <c r="D36" s="22">
        <v>-787</v>
      </c>
    </row>
    <row r="37" spans="2:4" x14ac:dyDescent="0.25">
      <c r="B37" s="9" t="s">
        <v>19</v>
      </c>
      <c r="C37" s="22">
        <v>-442</v>
      </c>
      <c r="D37" s="22">
        <v>-947</v>
      </c>
    </row>
    <row r="38" spans="2:4" ht="15.75" thickBot="1" x14ac:dyDescent="0.3">
      <c r="B38" s="127" t="s">
        <v>12</v>
      </c>
      <c r="C38" s="53">
        <v>-825</v>
      </c>
      <c r="D38" s="53">
        <v>-2337</v>
      </c>
    </row>
    <row r="39" spans="2:4" ht="18.75" customHeight="1" thickBot="1" x14ac:dyDescent="0.3">
      <c r="B39" s="126" t="s">
        <v>507</v>
      </c>
      <c r="C39" s="96">
        <f>SUM(C22:C38)</f>
        <v>139318</v>
      </c>
      <c r="D39" s="96">
        <f>SUM(D22:D38)</f>
        <v>240657</v>
      </c>
    </row>
    <row r="40" spans="2:4" x14ac:dyDescent="0.25">
      <c r="C40" s="22"/>
      <c r="D40" s="22"/>
    </row>
    <row r="41" spans="2:4" x14ac:dyDescent="0.25">
      <c r="B41" s="1" t="s">
        <v>189</v>
      </c>
      <c r="C41" s="22"/>
      <c r="D41" s="22"/>
    </row>
    <row r="42" spans="2:4" x14ac:dyDescent="0.25">
      <c r="B42" t="s">
        <v>182</v>
      </c>
      <c r="C42" s="22">
        <v>42584</v>
      </c>
      <c r="D42" s="22">
        <v>20065</v>
      </c>
    </row>
    <row r="43" spans="2:4" x14ac:dyDescent="0.25">
      <c r="B43" t="s">
        <v>183</v>
      </c>
      <c r="C43" s="22">
        <v>-45878</v>
      </c>
      <c r="D43" s="22">
        <v>-33046</v>
      </c>
    </row>
    <row r="44" spans="2:4" x14ac:dyDescent="0.25">
      <c r="B44" t="s">
        <v>184</v>
      </c>
      <c r="C44" s="22">
        <v>10579</v>
      </c>
      <c r="D44" s="22">
        <v>8463</v>
      </c>
    </row>
    <row r="45" spans="2:4" x14ac:dyDescent="0.25">
      <c r="B45" t="s">
        <v>185</v>
      </c>
      <c r="C45" s="22">
        <v>-10119</v>
      </c>
      <c r="D45" s="22">
        <v>-8646</v>
      </c>
    </row>
    <row r="46" spans="2:4" ht="15.75" thickBot="1" x14ac:dyDescent="0.3">
      <c r="B46" s="47" t="s">
        <v>226</v>
      </c>
      <c r="C46" s="53">
        <v>0</v>
      </c>
      <c r="D46" s="53">
        <v>0</v>
      </c>
    </row>
    <row r="47" spans="2:4" ht="19.5" customHeight="1" thickBot="1" x14ac:dyDescent="0.3">
      <c r="B47" s="126" t="s">
        <v>227</v>
      </c>
      <c r="C47" s="128">
        <f>SUM(C42:C46)</f>
        <v>-2834</v>
      </c>
      <c r="D47" s="128">
        <f>SUM(D42:D46)</f>
        <v>-13164</v>
      </c>
    </row>
    <row r="48" spans="2:4" x14ac:dyDescent="0.25">
      <c r="C48" s="22"/>
      <c r="D48" s="22"/>
    </row>
    <row r="49" spans="2:4" x14ac:dyDescent="0.25">
      <c r="B49" s="1" t="s">
        <v>188</v>
      </c>
      <c r="C49" s="22"/>
      <c r="D49" s="22"/>
    </row>
    <row r="50" spans="2:4" x14ac:dyDescent="0.25">
      <c r="B50" t="s">
        <v>186</v>
      </c>
      <c r="C50" s="22">
        <v>-291076</v>
      </c>
      <c r="D50" s="22">
        <v>-314157</v>
      </c>
    </row>
    <row r="51" spans="2:4" x14ac:dyDescent="0.25">
      <c r="B51" t="s">
        <v>698</v>
      </c>
      <c r="C51" s="22">
        <v>-15236</v>
      </c>
      <c r="D51" s="22">
        <v>0</v>
      </c>
    </row>
    <row r="52" spans="2:4" ht="15.75" thickBot="1" x14ac:dyDescent="0.3">
      <c r="B52" s="52" t="s">
        <v>187</v>
      </c>
      <c r="C52" s="53">
        <v>12</v>
      </c>
      <c r="D52" s="53">
        <v>13</v>
      </c>
    </row>
    <row r="53" spans="2:4" ht="21" customHeight="1" thickBot="1" x14ac:dyDescent="0.3">
      <c r="B53" s="126" t="s">
        <v>506</v>
      </c>
      <c r="C53" s="96">
        <f>SUM(C50:C52)</f>
        <v>-306300</v>
      </c>
      <c r="D53" s="96">
        <f>SUM(D50:D52)</f>
        <v>-314144</v>
      </c>
    </row>
    <row r="54" spans="2:4" x14ac:dyDescent="0.25">
      <c r="C54" s="22"/>
      <c r="D54" s="22"/>
    </row>
    <row r="55" spans="2:4" x14ac:dyDescent="0.25">
      <c r="B55" s="1" t="s">
        <v>20</v>
      </c>
      <c r="C55" s="22"/>
      <c r="D55" s="22"/>
    </row>
    <row r="56" spans="2:4" x14ac:dyDescent="0.25">
      <c r="B56" t="s">
        <v>190</v>
      </c>
      <c r="C56" s="22">
        <v>149807</v>
      </c>
      <c r="D56" s="22">
        <v>126349</v>
      </c>
    </row>
    <row r="57" spans="2:4" x14ac:dyDescent="0.25">
      <c r="B57" t="s">
        <v>191</v>
      </c>
      <c r="C57" s="22">
        <v>-458</v>
      </c>
      <c r="D57" s="22">
        <v>-406</v>
      </c>
    </row>
    <row r="58" spans="2:4" x14ac:dyDescent="0.25">
      <c r="B58" t="s">
        <v>648</v>
      </c>
      <c r="C58" s="22" t="s">
        <v>11</v>
      </c>
      <c r="D58" s="22">
        <v>75000</v>
      </c>
    </row>
    <row r="59" spans="2:4" x14ac:dyDescent="0.25">
      <c r="B59" s="2" t="s">
        <v>192</v>
      </c>
      <c r="C59" s="72">
        <v>-9585</v>
      </c>
      <c r="D59" s="72">
        <v>-9466</v>
      </c>
    </row>
    <row r="60" spans="2:4" ht="17.25" customHeight="1" thickBot="1" x14ac:dyDescent="0.3">
      <c r="B60" s="52" t="s">
        <v>193</v>
      </c>
      <c r="C60" s="53">
        <v>-7966</v>
      </c>
      <c r="D60" s="53">
        <v>-8127</v>
      </c>
    </row>
    <row r="61" spans="2:4" ht="20.25" customHeight="1" thickBot="1" x14ac:dyDescent="0.3">
      <c r="B61" s="126" t="s">
        <v>228</v>
      </c>
      <c r="C61" s="96">
        <f>SUM(C56:C60)</f>
        <v>131798</v>
      </c>
      <c r="D61" s="96">
        <f>SUM(D56:D60)</f>
        <v>183350</v>
      </c>
    </row>
    <row r="62" spans="2:4" ht="20.25" customHeight="1" thickBot="1" x14ac:dyDescent="0.3">
      <c r="B62" s="126" t="s">
        <v>508</v>
      </c>
      <c r="C62" s="128">
        <f>C39+C47+C53+C61</f>
        <v>-38018</v>
      </c>
      <c r="D62" s="128">
        <f>D39+D47+D53+D61</f>
        <v>96699</v>
      </c>
    </row>
    <row r="63" spans="2:4" ht="22.5" customHeight="1" thickBot="1" x14ac:dyDescent="0.3">
      <c r="B63" s="126" t="s">
        <v>229</v>
      </c>
      <c r="C63" s="96">
        <f>D64</f>
        <v>223144</v>
      </c>
      <c r="D63" s="96">
        <v>126445</v>
      </c>
    </row>
    <row r="64" spans="2:4" ht="25.5" customHeight="1" thickBot="1" x14ac:dyDescent="0.3">
      <c r="B64" s="46" t="s">
        <v>230</v>
      </c>
      <c r="C64" s="55">
        <f>C63+C62</f>
        <v>185126</v>
      </c>
      <c r="D64" s="55">
        <f>D63+D62</f>
        <v>223144</v>
      </c>
    </row>
  </sheetData>
  <pageMargins left="0.7" right="0.7" top="0.75" bottom="0.75" header="0.3" footer="0.3"/>
  <pageSetup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EE053-8DDC-4808-A470-58722D73FDA7}">
  <sheetPr>
    <tabColor rgb="FF92D050"/>
    <pageSetUpPr fitToPage="1"/>
  </sheetPr>
  <dimension ref="B2:F16"/>
  <sheetViews>
    <sheetView workbookViewId="0">
      <selection activeCell="B3" sqref="B3"/>
    </sheetView>
  </sheetViews>
  <sheetFormatPr defaultRowHeight="15" x14ac:dyDescent="0.25"/>
  <cols>
    <col min="2" max="2" width="66.42578125" customWidth="1"/>
    <col min="3" max="3" width="9.140625" customWidth="1"/>
    <col min="4" max="5" width="9.85546875" customWidth="1"/>
    <col min="6" max="6" width="11.5703125" bestFit="1" customWidth="1"/>
  </cols>
  <sheetData>
    <row r="2" spans="2:6" ht="15.75" thickBot="1" x14ac:dyDescent="0.3">
      <c r="B2" s="117" t="s">
        <v>21</v>
      </c>
      <c r="C2" s="117"/>
      <c r="D2" s="117"/>
      <c r="E2" s="117"/>
    </row>
    <row r="3" spans="2:6" ht="26.25" customHeight="1" x14ac:dyDescent="0.25">
      <c r="B3" s="118" t="s">
        <v>668</v>
      </c>
      <c r="C3" s="118"/>
      <c r="D3" s="133"/>
      <c r="E3" s="119" t="s">
        <v>29</v>
      </c>
    </row>
    <row r="5" spans="2:6" x14ac:dyDescent="0.25">
      <c r="B5" s="1" t="s">
        <v>315</v>
      </c>
      <c r="C5" s="1"/>
      <c r="D5" s="1"/>
      <c r="E5" s="1"/>
      <c r="F5" s="1"/>
    </row>
    <row r="6" spans="2:6" x14ac:dyDescent="0.25">
      <c r="B6" s="1"/>
      <c r="C6" s="1"/>
      <c r="D6" s="1"/>
      <c r="E6" s="1"/>
      <c r="F6" s="1"/>
    </row>
    <row r="7" spans="2:6" x14ac:dyDescent="0.25">
      <c r="B7" t="s">
        <v>316</v>
      </c>
      <c r="D7" s="1"/>
      <c r="E7" s="1"/>
      <c r="F7" s="1"/>
    </row>
    <row r="8" spans="2:6" ht="30" x14ac:dyDescent="0.25">
      <c r="D8" s="31" t="s">
        <v>673</v>
      </c>
      <c r="E8" s="31" t="s">
        <v>493</v>
      </c>
      <c r="F8" s="64"/>
    </row>
    <row r="9" spans="2:6" x14ac:dyDescent="0.25">
      <c r="D9" s="31" t="s">
        <v>35</v>
      </c>
      <c r="E9" s="31" t="s">
        <v>35</v>
      </c>
      <c r="F9" s="31"/>
    </row>
    <row r="10" spans="2:6" x14ac:dyDescent="0.25">
      <c r="D10" s="31"/>
      <c r="E10" s="31"/>
      <c r="F10" s="31"/>
    </row>
    <row r="11" spans="2:6" x14ac:dyDescent="0.25">
      <c r="B11" t="s">
        <v>317</v>
      </c>
      <c r="D11" s="65">
        <v>169439</v>
      </c>
      <c r="E11" s="65">
        <v>222987</v>
      </c>
      <c r="F11" s="65"/>
    </row>
    <row r="12" spans="2:6" x14ac:dyDescent="0.25">
      <c r="B12" s="4" t="s">
        <v>318</v>
      </c>
      <c r="C12" s="4"/>
      <c r="D12" s="66">
        <v>15687</v>
      </c>
      <c r="E12" s="66">
        <v>157</v>
      </c>
      <c r="F12" s="65"/>
    </row>
    <row r="13" spans="2:6" ht="24" customHeight="1" thickBot="1" x14ac:dyDescent="0.3">
      <c r="B13" s="49" t="s">
        <v>160</v>
      </c>
      <c r="C13" s="49"/>
      <c r="D13" s="100">
        <f>SUM(D11:D12)</f>
        <v>185126</v>
      </c>
      <c r="E13" s="100">
        <f>SUM(E11:E12)</f>
        <v>223144</v>
      </c>
      <c r="F13" s="65"/>
    </row>
    <row r="14" spans="2:6" x14ac:dyDescent="0.25">
      <c r="F14" s="65"/>
    </row>
    <row r="15" spans="2:6" x14ac:dyDescent="0.25">
      <c r="F15" s="65"/>
    </row>
    <row r="16" spans="2:6" x14ac:dyDescent="0.25">
      <c r="F16" s="65"/>
    </row>
  </sheetData>
  <pageMargins left="0.7" right="0.7" top="0.75" bottom="0.75" header="0.3" footer="0.3"/>
  <pageSetup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2:G37"/>
  <sheetViews>
    <sheetView workbookViewId="0">
      <selection activeCell="B3" sqref="B3"/>
    </sheetView>
  </sheetViews>
  <sheetFormatPr defaultRowHeight="15" x14ac:dyDescent="0.25"/>
  <cols>
    <col min="2" max="2" width="60" customWidth="1"/>
    <col min="3" max="3" width="14.42578125" customWidth="1"/>
    <col min="4" max="4" width="9" bestFit="1" customWidth="1"/>
    <col min="5" max="5" width="10.42578125" customWidth="1"/>
  </cols>
  <sheetData>
    <row r="2" spans="2:5" ht="15.75" thickBot="1" x14ac:dyDescent="0.3">
      <c r="B2" s="117" t="s">
        <v>21</v>
      </c>
      <c r="C2" s="117"/>
      <c r="D2" s="117"/>
      <c r="E2" s="117"/>
    </row>
    <row r="3" spans="2:5" ht="26.25" customHeight="1" x14ac:dyDescent="0.25">
      <c r="B3" s="118" t="s">
        <v>668</v>
      </c>
      <c r="C3" s="118"/>
      <c r="D3" s="121"/>
      <c r="E3" s="134" t="s">
        <v>29</v>
      </c>
    </row>
    <row r="5" spans="2:5" x14ac:dyDescent="0.25">
      <c r="B5" s="1" t="s">
        <v>246</v>
      </c>
      <c r="C5" s="1"/>
    </row>
    <row r="6" spans="2:5" x14ac:dyDescent="0.25">
      <c r="B6" s="1"/>
      <c r="C6" s="1"/>
    </row>
    <row r="7" spans="2:5" x14ac:dyDescent="0.25">
      <c r="D7" s="97">
        <v>2025</v>
      </c>
      <c r="E7" s="97">
        <v>2024</v>
      </c>
    </row>
    <row r="8" spans="2:5" x14ac:dyDescent="0.25">
      <c r="D8" s="21" t="s">
        <v>35</v>
      </c>
      <c r="E8" s="21" t="s">
        <v>35</v>
      </c>
    </row>
    <row r="9" spans="2:5" x14ac:dyDescent="0.25">
      <c r="B9" s="11" t="s">
        <v>417</v>
      </c>
      <c r="C9" s="11"/>
    </row>
    <row r="10" spans="2:5" x14ac:dyDescent="0.25">
      <c r="B10" t="s">
        <v>418</v>
      </c>
    </row>
    <row r="11" spans="2:5" x14ac:dyDescent="0.25">
      <c r="B11" s="2" t="s">
        <v>419</v>
      </c>
      <c r="C11" s="2"/>
      <c r="D11" s="72">
        <v>45000</v>
      </c>
      <c r="E11" s="72">
        <v>45000</v>
      </c>
    </row>
    <row r="12" spans="2:5" ht="15.75" thickBot="1" x14ac:dyDescent="0.3">
      <c r="B12" s="52" t="s">
        <v>420</v>
      </c>
      <c r="C12" s="52"/>
      <c r="D12" s="53">
        <v>-44484</v>
      </c>
      <c r="E12" s="53">
        <v>-41444</v>
      </c>
    </row>
    <row r="13" spans="2:5" ht="30.75" thickBot="1" x14ac:dyDescent="0.3">
      <c r="B13" s="112" t="s">
        <v>194</v>
      </c>
      <c r="C13" s="112"/>
      <c r="D13" s="96">
        <f>D11+D12</f>
        <v>516</v>
      </c>
      <c r="E13" s="96">
        <f>E11+E12</f>
        <v>3556</v>
      </c>
    </row>
    <row r="14" spans="2:5" x14ac:dyDescent="0.25">
      <c r="D14" s="22"/>
      <c r="E14" s="22"/>
    </row>
    <row r="15" spans="2:5" x14ac:dyDescent="0.25">
      <c r="B15" s="10" t="s">
        <v>22</v>
      </c>
      <c r="C15" s="10"/>
      <c r="D15" s="22"/>
      <c r="E15" s="22"/>
    </row>
    <row r="16" spans="2:5" x14ac:dyDescent="0.25">
      <c r="B16" t="s">
        <v>23</v>
      </c>
      <c r="D16" s="22"/>
      <c r="E16" s="22"/>
    </row>
    <row r="17" spans="2:5" ht="15.75" thickBot="1" x14ac:dyDescent="0.3">
      <c r="B17" s="124" t="s">
        <v>137</v>
      </c>
      <c r="C17" s="124"/>
      <c r="D17" s="55">
        <v>52495</v>
      </c>
      <c r="E17" s="55">
        <v>49686</v>
      </c>
    </row>
    <row r="18" spans="2:5" x14ac:dyDescent="0.25">
      <c r="D18" s="22"/>
      <c r="E18" s="22"/>
    </row>
    <row r="19" spans="2:5" x14ac:dyDescent="0.25">
      <c r="B19" s="10" t="s">
        <v>24</v>
      </c>
      <c r="C19" s="10"/>
      <c r="D19" s="22"/>
      <c r="E19" s="22"/>
    </row>
    <row r="20" spans="2:5" x14ac:dyDescent="0.25">
      <c r="B20" t="s">
        <v>25</v>
      </c>
      <c r="D20" s="22"/>
      <c r="E20" s="22"/>
    </row>
    <row r="21" spans="2:5" ht="15.75" thickBot="1" x14ac:dyDescent="0.3">
      <c r="B21" s="52" t="s">
        <v>140</v>
      </c>
      <c r="C21" s="52"/>
      <c r="D21" s="55">
        <v>9441</v>
      </c>
      <c r="E21" s="55">
        <v>9501</v>
      </c>
    </row>
    <row r="22" spans="2:5" x14ac:dyDescent="0.25">
      <c r="D22" s="22"/>
      <c r="E22" s="22"/>
    </row>
    <row r="23" spans="2:5" x14ac:dyDescent="0.25">
      <c r="B23" s="10" t="s">
        <v>26</v>
      </c>
      <c r="C23" s="10"/>
      <c r="D23" s="22"/>
      <c r="E23" s="22"/>
    </row>
    <row r="24" spans="2:5" ht="30.75" thickBot="1" x14ac:dyDescent="0.3">
      <c r="B24" s="52" t="s">
        <v>511</v>
      </c>
      <c r="C24" s="52"/>
      <c r="D24" s="55">
        <v>45635</v>
      </c>
      <c r="E24" s="55">
        <v>44220</v>
      </c>
    </row>
    <row r="26" spans="2:5" ht="30" x14ac:dyDescent="0.25">
      <c r="B26" s="11" t="s">
        <v>416</v>
      </c>
      <c r="C26" s="11"/>
    </row>
    <row r="27" spans="2:5" ht="15.75" thickBot="1" x14ac:dyDescent="0.3">
      <c r="B27" s="47" t="s">
        <v>138</v>
      </c>
      <c r="C27" s="47"/>
      <c r="D27" s="48">
        <v>6996</v>
      </c>
      <c r="E27" s="48">
        <v>9538</v>
      </c>
    </row>
    <row r="28" spans="2:5" x14ac:dyDescent="0.25">
      <c r="D28" s="5"/>
      <c r="E28" s="5"/>
    </row>
    <row r="29" spans="2:5" x14ac:dyDescent="0.25">
      <c r="B29" s="10" t="s">
        <v>27</v>
      </c>
      <c r="C29" s="10"/>
      <c r="D29" s="5"/>
      <c r="E29" s="5"/>
    </row>
    <row r="30" spans="2:5" ht="15.75" thickBot="1" x14ac:dyDescent="0.3">
      <c r="B30" s="52" t="s">
        <v>139</v>
      </c>
      <c r="C30" s="52"/>
      <c r="D30" s="48">
        <v>6673</v>
      </c>
      <c r="E30" s="48">
        <v>6103</v>
      </c>
    </row>
    <row r="31" spans="2:5" x14ac:dyDescent="0.25">
      <c r="B31" s="2"/>
      <c r="C31" s="2"/>
      <c r="D31" s="93"/>
      <c r="E31" s="93"/>
    </row>
    <row r="32" spans="2:5" x14ac:dyDescent="0.25">
      <c r="B32" s="1" t="s">
        <v>359</v>
      </c>
      <c r="C32" s="1"/>
      <c r="D32" s="93"/>
      <c r="E32" s="93"/>
    </row>
    <row r="33" spans="2:7" ht="15.75" thickBot="1" x14ac:dyDescent="0.3">
      <c r="B33" s="52" t="s">
        <v>509</v>
      </c>
      <c r="C33" s="52"/>
      <c r="D33" s="48">
        <v>19189</v>
      </c>
      <c r="E33" s="48">
        <v>14205</v>
      </c>
      <c r="G33" s="175"/>
    </row>
    <row r="34" spans="2:7" x14ac:dyDescent="0.25">
      <c r="D34" s="93"/>
      <c r="E34" s="93"/>
    </row>
    <row r="35" spans="2:7" x14ac:dyDescent="0.25">
      <c r="B35" s="1" t="s">
        <v>28</v>
      </c>
      <c r="C35" s="1"/>
      <c r="D35" s="33"/>
      <c r="E35" s="33"/>
    </row>
    <row r="36" spans="2:7" ht="15.75" thickBot="1" x14ac:dyDescent="0.3">
      <c r="B36" s="47" t="s">
        <v>510</v>
      </c>
      <c r="C36" s="47"/>
      <c r="D36" s="135">
        <v>433</v>
      </c>
      <c r="E36" s="135">
        <v>392</v>
      </c>
    </row>
    <row r="37" spans="2:7" ht="30.75" thickBot="1" x14ac:dyDescent="0.3">
      <c r="B37" s="52" t="s">
        <v>160</v>
      </c>
      <c r="C37" s="52"/>
      <c r="D37" s="135">
        <f>SUM(D13:D36)</f>
        <v>141378</v>
      </c>
      <c r="E37" s="135">
        <f>SUM(E13:E36)</f>
        <v>137201</v>
      </c>
    </row>
  </sheetData>
  <pageMargins left="0.7" right="0.7" top="0.75" bottom="0.75" header="0.3" footer="0.3"/>
  <pageSetup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2:H49"/>
  <sheetViews>
    <sheetView topLeftCell="A2" workbookViewId="0">
      <selection activeCell="B2" sqref="B2"/>
    </sheetView>
  </sheetViews>
  <sheetFormatPr defaultRowHeight="15" x14ac:dyDescent="0.25"/>
  <cols>
    <col min="2" max="2" width="44.42578125" customWidth="1"/>
    <col min="3" max="6" width="13.85546875" customWidth="1"/>
  </cols>
  <sheetData>
    <row r="2" spans="2:8" ht="15.75" thickBot="1" x14ac:dyDescent="0.3">
      <c r="B2" s="117" t="s">
        <v>21</v>
      </c>
      <c r="C2" s="117"/>
      <c r="D2" s="117"/>
      <c r="E2" s="136"/>
      <c r="F2" s="136"/>
    </row>
    <row r="3" spans="2:8" ht="30" x14ac:dyDescent="0.25">
      <c r="B3" s="118" t="s">
        <v>668</v>
      </c>
      <c r="C3" s="133"/>
      <c r="D3" s="74"/>
      <c r="E3" s="119"/>
      <c r="F3" s="119" t="s">
        <v>29</v>
      </c>
    </row>
    <row r="5" spans="2:8" x14ac:dyDescent="0.25">
      <c r="B5" s="1" t="s">
        <v>143</v>
      </c>
      <c r="C5" s="1"/>
      <c r="D5" s="1"/>
      <c r="E5" s="1"/>
    </row>
    <row r="6" spans="2:8" x14ac:dyDescent="0.25">
      <c r="B6" s="1"/>
      <c r="C6" s="1"/>
      <c r="D6" s="1"/>
      <c r="E6" s="1"/>
      <c r="H6" s="175"/>
    </row>
    <row r="7" spans="2:8" x14ac:dyDescent="0.25">
      <c r="E7" s="31">
        <v>2025</v>
      </c>
      <c r="F7" s="31">
        <v>2024</v>
      </c>
      <c r="H7" s="175"/>
    </row>
    <row r="8" spans="2:8" x14ac:dyDescent="0.25">
      <c r="E8" s="31" t="s">
        <v>35</v>
      </c>
      <c r="F8" s="31" t="s">
        <v>35</v>
      </c>
    </row>
    <row r="9" spans="2:8" x14ac:dyDescent="0.25">
      <c r="E9" s="31"/>
      <c r="F9" s="31"/>
    </row>
    <row r="10" spans="2:8" x14ac:dyDescent="0.25">
      <c r="B10" t="s">
        <v>360</v>
      </c>
      <c r="E10" s="65">
        <v>145735</v>
      </c>
      <c r="F10" s="65">
        <v>144862</v>
      </c>
    </row>
    <row r="11" spans="2:8" ht="15.75" thickBot="1" x14ac:dyDescent="0.3">
      <c r="B11" s="47" t="s">
        <v>361</v>
      </c>
      <c r="C11" s="47"/>
      <c r="D11" s="47"/>
      <c r="E11" s="101">
        <v>37433</v>
      </c>
      <c r="F11" s="101">
        <v>33181</v>
      </c>
    </row>
    <row r="12" spans="2:8" ht="24" customHeight="1" thickBot="1" x14ac:dyDescent="0.3">
      <c r="B12" s="182" t="s">
        <v>421</v>
      </c>
      <c r="C12" s="47"/>
      <c r="D12" s="47"/>
      <c r="E12" s="48">
        <f>SUM(E10:E11)</f>
        <v>183168</v>
      </c>
      <c r="F12" s="48">
        <f>SUM(F10:F11)</f>
        <v>178043</v>
      </c>
      <c r="H12" s="175"/>
    </row>
    <row r="13" spans="2:8" x14ac:dyDescent="0.25">
      <c r="E13" s="65"/>
    </row>
    <row r="14" spans="2:8" x14ac:dyDescent="0.25">
      <c r="B14" t="s">
        <v>362</v>
      </c>
      <c r="E14" s="65"/>
    </row>
    <row r="15" spans="2:8" x14ac:dyDescent="0.25">
      <c r="E15" s="65"/>
    </row>
    <row r="16" spans="2:8" ht="30" x14ac:dyDescent="0.25">
      <c r="C16" s="31" t="s">
        <v>674</v>
      </c>
      <c r="D16" s="31" t="s">
        <v>675</v>
      </c>
      <c r="E16" s="31" t="s">
        <v>512</v>
      </c>
      <c r="F16" s="31" t="s">
        <v>513</v>
      </c>
      <c r="H16" s="175"/>
    </row>
    <row r="17" spans="2:8" x14ac:dyDescent="0.25">
      <c r="C17" s="31" t="s">
        <v>35</v>
      </c>
      <c r="D17" s="31" t="s">
        <v>35</v>
      </c>
      <c r="E17" s="31" t="s">
        <v>35</v>
      </c>
      <c r="F17" s="31" t="s">
        <v>35</v>
      </c>
      <c r="H17" s="175"/>
    </row>
    <row r="18" spans="2:8" x14ac:dyDescent="0.25">
      <c r="C18" s="31"/>
      <c r="D18" s="31"/>
      <c r="E18" s="31"/>
      <c r="F18" s="31"/>
    </row>
    <row r="19" spans="2:8" x14ac:dyDescent="0.25">
      <c r="B19" t="s">
        <v>363</v>
      </c>
      <c r="C19" s="65">
        <v>62795</v>
      </c>
      <c r="D19" s="65">
        <v>63058</v>
      </c>
      <c r="E19" s="65">
        <v>45882</v>
      </c>
      <c r="F19" s="65">
        <v>45691</v>
      </c>
    </row>
    <row r="20" spans="2:8" x14ac:dyDescent="0.25">
      <c r="B20" t="s">
        <v>364</v>
      </c>
      <c r="C20" s="65">
        <v>79606</v>
      </c>
      <c r="D20" s="65">
        <v>77876</v>
      </c>
      <c r="E20" s="65">
        <v>95683</v>
      </c>
      <c r="F20" s="65">
        <v>90214</v>
      </c>
    </row>
    <row r="21" spans="2:8" ht="15.75" thickBot="1" x14ac:dyDescent="0.3">
      <c r="B21" s="47" t="s">
        <v>365</v>
      </c>
      <c r="C21" s="101">
        <v>3334</v>
      </c>
      <c r="D21" s="101">
        <v>3334</v>
      </c>
      <c r="E21" s="101">
        <v>3297</v>
      </c>
      <c r="F21" s="101">
        <v>3297</v>
      </c>
    </row>
    <row r="22" spans="2:8" ht="23.25" customHeight="1" thickBot="1" x14ac:dyDescent="0.3">
      <c r="B22" s="95"/>
      <c r="C22" s="102">
        <f t="shared" ref="C22:E22" si="0">SUM(C19:C21)</f>
        <v>145735</v>
      </c>
      <c r="D22" s="102">
        <f t="shared" si="0"/>
        <v>144268</v>
      </c>
      <c r="E22" s="103">
        <f t="shared" si="0"/>
        <v>144862</v>
      </c>
      <c r="F22" s="103">
        <f>SUM(F19:F21)</f>
        <v>139202</v>
      </c>
    </row>
    <row r="24" spans="2:8" x14ac:dyDescent="0.25">
      <c r="B24" t="s">
        <v>366</v>
      </c>
    </row>
    <row r="26" spans="2:8" x14ac:dyDescent="0.25">
      <c r="D26" s="1"/>
    </row>
    <row r="27" spans="2:8" x14ac:dyDescent="0.25">
      <c r="C27" s="314">
        <v>2025</v>
      </c>
      <c r="D27" s="314"/>
      <c r="E27" s="314"/>
      <c r="F27" s="314"/>
      <c r="H27" s="175"/>
    </row>
    <row r="28" spans="2:8" x14ac:dyDescent="0.25">
      <c r="C28" s="44" t="s">
        <v>367</v>
      </c>
      <c r="D28" s="44" t="s">
        <v>368</v>
      </c>
      <c r="E28" s="44" t="s">
        <v>369</v>
      </c>
      <c r="F28" s="44" t="s">
        <v>370</v>
      </c>
    </row>
    <row r="29" spans="2:8" x14ac:dyDescent="0.25">
      <c r="C29" s="31" t="s">
        <v>35</v>
      </c>
      <c r="D29" s="31" t="s">
        <v>35</v>
      </c>
      <c r="E29" s="31" t="s">
        <v>35</v>
      </c>
      <c r="F29" s="31" t="s">
        <v>35</v>
      </c>
      <c r="H29" s="175"/>
    </row>
    <row r="30" spans="2:8" x14ac:dyDescent="0.25">
      <c r="C30" s="31"/>
      <c r="D30" s="31"/>
      <c r="E30" s="31"/>
      <c r="F30" s="31"/>
    </row>
    <row r="31" spans="2:8" x14ac:dyDescent="0.25">
      <c r="B31" t="s">
        <v>371</v>
      </c>
      <c r="C31" s="65"/>
      <c r="D31" s="65"/>
      <c r="E31" s="65"/>
      <c r="F31" s="65"/>
    </row>
    <row r="32" spans="2:8" x14ac:dyDescent="0.25">
      <c r="B32" t="s">
        <v>372</v>
      </c>
      <c r="C32" s="65">
        <v>0</v>
      </c>
      <c r="D32" s="65">
        <v>8640</v>
      </c>
      <c r="E32" s="65">
        <v>0</v>
      </c>
      <c r="F32" s="65">
        <f>SUM(C32:E32)</f>
        <v>8640</v>
      </c>
    </row>
    <row r="33" spans="2:8" x14ac:dyDescent="0.25">
      <c r="C33" s="65"/>
      <c r="D33" s="65"/>
      <c r="E33" s="65"/>
      <c r="F33" s="180"/>
      <c r="H33" s="175"/>
    </row>
    <row r="34" spans="2:8" x14ac:dyDescent="0.25">
      <c r="B34" t="s">
        <v>373</v>
      </c>
      <c r="C34" s="65"/>
      <c r="D34" s="65"/>
      <c r="E34" s="65"/>
      <c r="F34" s="180"/>
      <c r="H34" s="175"/>
    </row>
    <row r="35" spans="2:8" x14ac:dyDescent="0.25">
      <c r="B35" t="s">
        <v>374</v>
      </c>
      <c r="C35" s="65">
        <v>10126</v>
      </c>
      <c r="D35" s="65">
        <v>0</v>
      </c>
      <c r="E35" s="65">
        <v>0</v>
      </c>
      <c r="F35" s="65">
        <f t="shared" ref="F35:F36" si="1">SUM(C35:E35)</f>
        <v>10126</v>
      </c>
    </row>
    <row r="36" spans="2:8" ht="15.75" thickBot="1" x14ac:dyDescent="0.3">
      <c r="B36" t="s">
        <v>375</v>
      </c>
      <c r="C36" s="101">
        <v>18667</v>
      </c>
      <c r="D36" s="101">
        <v>0</v>
      </c>
      <c r="E36" s="101">
        <v>0</v>
      </c>
      <c r="F36" s="65">
        <f t="shared" si="1"/>
        <v>18667</v>
      </c>
      <c r="H36" s="175"/>
    </row>
    <row r="37" spans="2:8" ht="24" customHeight="1" thickBot="1" x14ac:dyDescent="0.3">
      <c r="B37" s="95"/>
      <c r="C37" s="102">
        <f t="shared" ref="C37" si="2">SUM(C31:C36)</f>
        <v>28793</v>
      </c>
      <c r="D37" s="102">
        <f t="shared" ref="D37" si="3">SUM(D31:D36)</f>
        <v>8640</v>
      </c>
      <c r="E37" s="103">
        <f t="shared" ref="E37" si="4">SUM(E31:E36)</f>
        <v>0</v>
      </c>
      <c r="F37" s="102">
        <f>SUM(F31:F36)</f>
        <v>37433</v>
      </c>
    </row>
    <row r="39" spans="2:8" x14ac:dyDescent="0.25">
      <c r="C39" s="314">
        <v>2024</v>
      </c>
      <c r="D39" s="314"/>
      <c r="E39" s="314"/>
      <c r="F39" s="314"/>
    </row>
    <row r="40" spans="2:8" x14ac:dyDescent="0.25">
      <c r="C40" s="44" t="s">
        <v>367</v>
      </c>
      <c r="D40" s="44" t="s">
        <v>368</v>
      </c>
      <c r="E40" s="44" t="s">
        <v>369</v>
      </c>
      <c r="F40" s="44" t="s">
        <v>370</v>
      </c>
    </row>
    <row r="41" spans="2:8" x14ac:dyDescent="0.25">
      <c r="C41" s="31" t="s">
        <v>35</v>
      </c>
      <c r="D41" s="31" t="s">
        <v>35</v>
      </c>
      <c r="E41" s="31" t="s">
        <v>35</v>
      </c>
      <c r="F41" s="31" t="s">
        <v>35</v>
      </c>
    </row>
    <row r="42" spans="2:8" x14ac:dyDescent="0.25">
      <c r="C42" s="31"/>
      <c r="D42" s="31"/>
      <c r="E42" s="31"/>
      <c r="F42" s="31"/>
    </row>
    <row r="43" spans="2:8" x14ac:dyDescent="0.25">
      <c r="B43" t="s">
        <v>371</v>
      </c>
      <c r="C43" s="65"/>
      <c r="D43" s="65"/>
      <c r="E43" s="65"/>
      <c r="F43" s="65"/>
    </row>
    <row r="44" spans="2:8" x14ac:dyDescent="0.25">
      <c r="B44" t="s">
        <v>372</v>
      </c>
      <c r="C44" s="65">
        <v>0</v>
      </c>
      <c r="D44" s="65">
        <v>6615</v>
      </c>
      <c r="E44" s="65">
        <v>0</v>
      </c>
      <c r="F44" s="65">
        <f>SUM(C44:E44)</f>
        <v>6615</v>
      </c>
    </row>
    <row r="45" spans="2:8" x14ac:dyDescent="0.25">
      <c r="C45" s="65"/>
      <c r="D45" s="65"/>
      <c r="E45" s="65"/>
      <c r="F45" s="180"/>
    </row>
    <row r="46" spans="2:8" x14ac:dyDescent="0.25">
      <c r="B46" t="s">
        <v>373</v>
      </c>
      <c r="C46" s="65"/>
      <c r="D46" s="65"/>
      <c r="E46" s="65"/>
      <c r="F46" s="180"/>
    </row>
    <row r="47" spans="2:8" x14ac:dyDescent="0.25">
      <c r="B47" t="s">
        <v>374</v>
      </c>
      <c r="C47" s="65">
        <v>9102</v>
      </c>
      <c r="D47" s="65">
        <v>0</v>
      </c>
      <c r="E47" s="65">
        <v>0</v>
      </c>
      <c r="F47" s="65">
        <f t="shared" ref="F47:F48" si="5">SUM(C47:E47)</f>
        <v>9102</v>
      </c>
    </row>
    <row r="48" spans="2:8" ht="15.75" thickBot="1" x14ac:dyDescent="0.3">
      <c r="B48" t="s">
        <v>375</v>
      </c>
      <c r="C48" s="101">
        <v>17464</v>
      </c>
      <c r="D48" s="101">
        <v>0</v>
      </c>
      <c r="E48" s="101">
        <v>0</v>
      </c>
      <c r="F48" s="65">
        <f t="shared" si="5"/>
        <v>17464</v>
      </c>
    </row>
    <row r="49" spans="2:6" ht="15.75" thickBot="1" x14ac:dyDescent="0.3">
      <c r="B49" s="95"/>
      <c r="C49" s="102">
        <f t="shared" ref="C49:E49" si="6">SUM(C43:C48)</f>
        <v>26566</v>
      </c>
      <c r="D49" s="102">
        <f t="shared" si="6"/>
        <v>6615</v>
      </c>
      <c r="E49" s="103">
        <f t="shared" si="6"/>
        <v>0</v>
      </c>
      <c r="F49" s="102">
        <f>SUM(F43:F48)</f>
        <v>33181</v>
      </c>
    </row>
  </sheetData>
  <mergeCells count="2">
    <mergeCell ref="C27:F27"/>
    <mergeCell ref="C39:F39"/>
  </mergeCells>
  <pageMargins left="0.7" right="0.7" top="0.75" bottom="0.75" header="0.3" footer="0.3"/>
  <pageSetup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B2:H16"/>
  <sheetViews>
    <sheetView workbookViewId="0">
      <selection activeCell="B18" sqref="B18"/>
    </sheetView>
  </sheetViews>
  <sheetFormatPr defaultRowHeight="15" x14ac:dyDescent="0.25"/>
  <cols>
    <col min="2" max="2" width="43.5703125" customWidth="1"/>
    <col min="3" max="3" width="13.5703125" customWidth="1"/>
    <col min="4" max="4" width="13" customWidth="1"/>
    <col min="5" max="6" width="11.5703125" bestFit="1" customWidth="1"/>
  </cols>
  <sheetData>
    <row r="2" spans="2:8" ht="15.75" thickBot="1" x14ac:dyDescent="0.3">
      <c r="B2" s="117" t="s">
        <v>21</v>
      </c>
      <c r="C2" s="117"/>
      <c r="D2" s="117"/>
      <c r="E2" s="117"/>
      <c r="F2" s="117"/>
    </row>
    <row r="3" spans="2:8" ht="23.25" customHeight="1" x14ac:dyDescent="0.25">
      <c r="B3" s="118" t="s">
        <v>668</v>
      </c>
      <c r="C3" s="132"/>
      <c r="D3" s="132"/>
      <c r="E3" s="137"/>
      <c r="F3" s="134" t="s">
        <v>29</v>
      </c>
    </row>
    <row r="5" spans="2:8" x14ac:dyDescent="0.25">
      <c r="B5" s="1" t="s">
        <v>141</v>
      </c>
    </row>
    <row r="6" spans="2:8" ht="45" x14ac:dyDescent="0.25">
      <c r="C6" s="37" t="s">
        <v>422</v>
      </c>
      <c r="D6" s="37" t="s">
        <v>423</v>
      </c>
      <c r="E6" s="37" t="s">
        <v>676</v>
      </c>
      <c r="F6" s="37" t="s">
        <v>514</v>
      </c>
      <c r="H6" s="175"/>
    </row>
    <row r="7" spans="2:8" x14ac:dyDescent="0.25">
      <c r="C7" s="31" t="s">
        <v>35</v>
      </c>
      <c r="D7" s="31" t="s">
        <v>35</v>
      </c>
      <c r="E7" s="31" t="s">
        <v>35</v>
      </c>
      <c r="F7" s="31" t="s">
        <v>35</v>
      </c>
    </row>
    <row r="8" spans="2:8" x14ac:dyDescent="0.25">
      <c r="C8" s="31"/>
      <c r="D8" s="31"/>
      <c r="E8" s="31"/>
      <c r="F8" s="31"/>
    </row>
    <row r="9" spans="2:8" x14ac:dyDescent="0.25">
      <c r="B9" t="s">
        <v>6</v>
      </c>
      <c r="C9" s="35">
        <v>199872</v>
      </c>
      <c r="D9" s="26">
        <v>-46437</v>
      </c>
      <c r="E9" s="26">
        <f>C9+D9</f>
        <v>153435</v>
      </c>
      <c r="F9" s="26">
        <v>68990</v>
      </c>
    </row>
    <row r="10" spans="2:8" x14ac:dyDescent="0.25">
      <c r="B10" t="s">
        <v>30</v>
      </c>
      <c r="C10" s="34">
        <v>15962</v>
      </c>
      <c r="D10" s="26">
        <v>-280</v>
      </c>
      <c r="E10" s="26">
        <f t="shared" ref="E10:E15" si="0">C10+D10</f>
        <v>15682</v>
      </c>
      <c r="F10" s="26">
        <v>13323</v>
      </c>
    </row>
    <row r="11" spans="2:8" x14ac:dyDescent="0.25">
      <c r="B11" s="2" t="s">
        <v>7</v>
      </c>
      <c r="C11" s="34">
        <v>819</v>
      </c>
      <c r="D11" s="68">
        <v>0</v>
      </c>
      <c r="E11" s="26">
        <f t="shared" si="0"/>
        <v>819</v>
      </c>
      <c r="F11" s="26">
        <v>6610</v>
      </c>
    </row>
    <row r="12" spans="2:8" x14ac:dyDescent="0.25">
      <c r="B12" s="2" t="s">
        <v>31</v>
      </c>
      <c r="C12" s="34">
        <v>18962</v>
      </c>
      <c r="D12" s="67">
        <v>0</v>
      </c>
      <c r="E12" s="26">
        <f t="shared" si="0"/>
        <v>18962</v>
      </c>
      <c r="F12" s="26">
        <v>11074</v>
      </c>
    </row>
    <row r="13" spans="2:8" x14ac:dyDescent="0.25">
      <c r="B13" s="2" t="s">
        <v>32</v>
      </c>
      <c r="C13" s="34">
        <v>18590</v>
      </c>
      <c r="D13" s="26">
        <v>-7296</v>
      </c>
      <c r="E13" s="26">
        <f t="shared" si="0"/>
        <v>11294</v>
      </c>
      <c r="F13" s="26">
        <v>9596</v>
      </c>
    </row>
    <row r="14" spans="2:8" x14ac:dyDescent="0.25">
      <c r="B14" s="2" t="s">
        <v>33</v>
      </c>
      <c r="C14" s="34">
        <v>7166</v>
      </c>
      <c r="D14" s="68">
        <v>-32</v>
      </c>
      <c r="E14" s="26">
        <f t="shared" si="0"/>
        <v>7134</v>
      </c>
      <c r="F14" s="26">
        <v>10124</v>
      </c>
    </row>
    <row r="15" spans="2:8" ht="15.75" thickBot="1" x14ac:dyDescent="0.3">
      <c r="B15" s="47" t="s">
        <v>34</v>
      </c>
      <c r="C15" s="146">
        <v>775</v>
      </c>
      <c r="D15" s="90">
        <v>0</v>
      </c>
      <c r="E15" s="111">
        <f t="shared" si="0"/>
        <v>775</v>
      </c>
      <c r="F15" s="111">
        <v>1221</v>
      </c>
    </row>
    <row r="16" spans="2:8" ht="30.75" thickBot="1" x14ac:dyDescent="0.3">
      <c r="B16" s="54" t="s">
        <v>160</v>
      </c>
      <c r="C16" s="153">
        <f>SUM(C9:C15)</f>
        <v>262146</v>
      </c>
      <c r="D16" s="153">
        <f>SUM(D9:D15)</f>
        <v>-54045</v>
      </c>
      <c r="E16" s="61">
        <f>SUM(E9:E15)</f>
        <v>208101</v>
      </c>
      <c r="F16" s="61">
        <f>SUM(F9:F15)</f>
        <v>120938</v>
      </c>
    </row>
  </sheetData>
  <pageMargins left="0.7" right="0.7" top="0.75" bottom="0.75" header="0.3" footer="0.3"/>
  <pageSetup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Statement of Financial Position</vt:lpstr>
      <vt:lpstr>Statement of Operations</vt:lpstr>
      <vt:lpstr>Change in Net Debt</vt:lpstr>
      <vt:lpstr>Remeasurement Gains &amp; Losses</vt:lpstr>
      <vt:lpstr>Statement of Cash Flows</vt:lpstr>
      <vt:lpstr>Cash and Cash Equivalents </vt:lpstr>
      <vt:lpstr>Designated and restricted asset</vt:lpstr>
      <vt:lpstr>Portfolio investments</vt:lpstr>
      <vt:lpstr>Accounts Receivable</vt:lpstr>
      <vt:lpstr>Loans Receivable</vt:lpstr>
      <vt:lpstr>Accounts payable</vt:lpstr>
      <vt:lpstr>Deferred revenue</vt:lpstr>
      <vt:lpstr>Environmental Liabilities</vt:lpstr>
      <vt:lpstr>ARO &amp; SL &amp; SWS</vt:lpstr>
      <vt:lpstr>Due to (from) Canada</vt:lpstr>
      <vt:lpstr>Long-term debt and capital leas</vt:lpstr>
      <vt:lpstr>Debt Authority</vt:lpstr>
      <vt:lpstr>Liabilities under P3s</vt:lpstr>
      <vt:lpstr>Pension liabilities (assets)</vt:lpstr>
      <vt:lpstr>Pension liabilities (assets) 2</vt:lpstr>
      <vt:lpstr>Change in pension liability</vt:lpstr>
      <vt:lpstr>Valuation Methods(pension)</vt:lpstr>
      <vt:lpstr>Valuation Methods (pension)</vt:lpstr>
      <vt:lpstr>Valuation Results (EFB)</vt:lpstr>
      <vt:lpstr>Employee Benefits and Comp</vt:lpstr>
      <vt:lpstr>Expected Payments</vt:lpstr>
      <vt:lpstr>Contractual Obligations</vt:lpstr>
      <vt:lpstr>Contractual Rights</vt:lpstr>
      <vt:lpstr>Transfer Payments and Taxes</vt:lpstr>
      <vt:lpstr>Sales, General, NRR, &amp; Rec Rev</vt:lpstr>
      <vt:lpstr>Credit risk</vt:lpstr>
      <vt:lpstr>Liquidity risk</vt:lpstr>
      <vt:lpstr>Schedule of TCAs</vt:lpstr>
      <vt:lpstr>Schedule Segmented Information</vt:lpstr>
      <vt:lpstr>FSDA -&gt;&gt;</vt:lpstr>
      <vt:lpstr>Executive Summary</vt:lpstr>
      <vt:lpstr>Cash Flow</vt:lpstr>
      <vt:lpstr>Portfolio inv</vt:lpstr>
      <vt:lpstr>Deferred rev</vt:lpstr>
      <vt:lpstr>EL</vt:lpstr>
      <vt:lpstr>ARO, SL &amp; SWS</vt:lpstr>
      <vt:lpstr>P3</vt:lpstr>
      <vt:lpstr>TCAs</vt:lpstr>
      <vt:lpstr>Revenues Variance Analysis</vt:lpstr>
      <vt:lpstr>Expense Variance - by Program</vt:lpstr>
      <vt:lpstr>Expense Variance - by Object</vt:lpstr>
      <vt:lpstr>GDP Comparison</vt:lpstr>
      <vt:lpstr>FRP Compliance</vt:lpstr>
      <vt:lpstr>Appendix A</vt:lpstr>
    </vt:vector>
  </TitlesOfParts>
  <Company>GNWT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Messier</dc:creator>
  <cp:lastModifiedBy>Vincent Hardy</cp:lastModifiedBy>
  <cp:lastPrinted>2024-11-22T17:51:07Z</cp:lastPrinted>
  <dcterms:created xsi:type="dcterms:W3CDTF">2022-08-05T14:48:41Z</dcterms:created>
  <dcterms:modified xsi:type="dcterms:W3CDTF">2025-11-15T02:08:23Z</dcterms:modified>
</cp:coreProperties>
</file>