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C:\Program Files (x86)\CaseWare\Data\CFS_2024_NEW (Sync)\"/>
    </mc:Choice>
  </mc:AlternateContent>
  <xr:revisionPtr revIDLastSave="0" documentId="13_ncr:1_{A17448A4-F3A3-4D7F-B366-085036EFBF3F}" xr6:coauthVersionLast="47" xr6:coauthVersionMax="47" xr10:uidLastSave="{00000000-0000-0000-0000-000000000000}"/>
  <bookViews>
    <workbookView xWindow="-120" yWindow="-120" windowWidth="29040" windowHeight="15840" tabRatio="795" xr2:uid="{00000000-000D-0000-FFFF-FFFF00000000}"/>
  </bookViews>
  <sheets>
    <sheet name="Statement of Financial Position" sheetId="1" r:id="rId1"/>
    <sheet name="Statement of Operations" sheetId="2" r:id="rId2"/>
    <sheet name="Change in Net Debt" sheetId="3" r:id="rId3"/>
    <sheet name="Remeasurement Gains &amp; Losses" sheetId="50" r:id="rId4"/>
    <sheet name="Statement of Cash Flows" sheetId="4" r:id="rId5"/>
    <sheet name="Cash and Cash Equivalents " sheetId="42" r:id="rId6"/>
    <sheet name="Designated and restricted asset" sheetId="6" r:id="rId7"/>
    <sheet name="Portfolio investments" sheetId="5" r:id="rId8"/>
    <sheet name="Accounts Receivable" sheetId="7" r:id="rId9"/>
    <sheet name="Loans Receivable" sheetId="8" r:id="rId10"/>
    <sheet name="Accounts payable" sheetId="9" r:id="rId11"/>
    <sheet name="Deferred revenue" sheetId="38" r:id="rId12"/>
    <sheet name="Environmental Liabilities" sheetId="10" r:id="rId13"/>
    <sheet name="ARO &amp; SL &amp; SWS" sheetId="54" r:id="rId14"/>
    <sheet name="Due to (from) Canada" sheetId="11" r:id="rId15"/>
    <sheet name="Long-term debt and capital leas" sheetId="12" r:id="rId16"/>
    <sheet name="Debt Authority" sheetId="13" r:id="rId17"/>
    <sheet name="Liabilities under P3s" sheetId="14" r:id="rId18"/>
    <sheet name="Pension liabilities (assets)" sheetId="55" r:id="rId19"/>
    <sheet name="Pension liabilities (assets) 2" sheetId="15" r:id="rId20"/>
    <sheet name="Change in pension liability" sheetId="16" r:id="rId21"/>
    <sheet name="Valuation Methods(pension)" sheetId="17" r:id="rId22"/>
    <sheet name="Valuation Methods (pension)" sheetId="18" r:id="rId23"/>
    <sheet name="Valuation Results (EFB)" sheetId="19" r:id="rId24"/>
    <sheet name="Employee Benefits and Comp" sheetId="20" r:id="rId25"/>
    <sheet name="Expected Payments" sheetId="21" r:id="rId26"/>
    <sheet name="Contractual Obligations" sheetId="22" r:id="rId27"/>
    <sheet name="Contractual Rights" sheetId="23" r:id="rId28"/>
    <sheet name="Transfer Payments and Taxes" sheetId="56" r:id="rId29"/>
    <sheet name="Sales, General, NRR, &amp; Rec Rev" sheetId="24" r:id="rId30"/>
    <sheet name="Credit risk" sheetId="25" r:id="rId31"/>
    <sheet name="Liquidity risk" sheetId="57" r:id="rId32"/>
    <sheet name="Schedule of TCAs" sheetId="26" r:id="rId33"/>
    <sheet name="Schedule Segmented Information" sheetId="27" r:id="rId34"/>
    <sheet name="FSDA -&gt;&gt;" sheetId="63" r:id="rId35"/>
    <sheet name="Executive Summary" sheetId="28" r:id="rId36"/>
    <sheet name="Cash Flow" sheetId="58" r:id="rId37"/>
    <sheet name="Portfolio inv" sheetId="59" r:id="rId38"/>
    <sheet name="Deferred rev" sheetId="60" r:id="rId39"/>
    <sheet name="EL" sheetId="45" r:id="rId40"/>
    <sheet name="ARO, SL &amp; SWS" sheetId="61" r:id="rId41"/>
    <sheet name="P3" sheetId="39" r:id="rId42"/>
    <sheet name="TCAs" sheetId="62" r:id="rId43"/>
    <sheet name="Revenues Variance Analysis" sheetId="46" r:id="rId44"/>
    <sheet name="Expense Variance - by Program" sheetId="48" r:id="rId45"/>
    <sheet name="Expense Variance - by Object" sheetId="49" r:id="rId46"/>
    <sheet name="GDP Comparison" sheetId="30" r:id="rId47"/>
    <sheet name="FRP Compliance" sheetId="36" r:id="rId48"/>
    <sheet name="Appendix A" sheetId="37" r:id="rId4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49" l="1"/>
  <c r="D14" i="49"/>
  <c r="E12" i="49"/>
  <c r="D12" i="49"/>
  <c r="E10" i="49"/>
  <c r="D10" i="49"/>
  <c r="E8" i="49"/>
  <c r="D8" i="49"/>
  <c r="E6" i="49"/>
  <c r="D6" i="49"/>
  <c r="E20" i="48"/>
  <c r="D20" i="48"/>
  <c r="E18" i="48"/>
  <c r="D18" i="48"/>
  <c r="E16" i="48"/>
  <c r="D16" i="48"/>
  <c r="E14" i="48"/>
  <c r="D14" i="48"/>
  <c r="E12" i="48"/>
  <c r="D12" i="48"/>
  <c r="E10" i="48"/>
  <c r="D10" i="48"/>
  <c r="E8" i="48"/>
  <c r="D8" i="48"/>
  <c r="E6" i="48"/>
  <c r="D6" i="48"/>
  <c r="C27" i="36"/>
  <c r="D27" i="36"/>
  <c r="D12" i="36"/>
  <c r="C12" i="36"/>
  <c r="E24" i="46" l="1"/>
  <c r="E22" i="46"/>
  <c r="E20" i="46"/>
  <c r="E18" i="46"/>
  <c r="E12" i="46"/>
  <c r="E14" i="46"/>
  <c r="F24" i="46"/>
  <c r="F22" i="46"/>
  <c r="F20" i="46"/>
  <c r="F18" i="46"/>
  <c r="F16" i="46"/>
  <c r="F14" i="46"/>
  <c r="F12" i="46"/>
  <c r="F10" i="46"/>
  <c r="F8" i="46"/>
  <c r="F6" i="46"/>
  <c r="E6" i="46"/>
  <c r="E8" i="46"/>
  <c r="E10" i="46"/>
  <c r="E16" i="46"/>
  <c r="C28" i="28"/>
  <c r="D28" i="28"/>
  <c r="E28" i="28"/>
  <c r="F28" i="28"/>
  <c r="G28" i="28"/>
  <c r="C12" i="62" l="1"/>
  <c r="D15" i="61"/>
  <c r="C15" i="61"/>
  <c r="D10" i="61"/>
  <c r="C10" i="61"/>
  <c r="F8" i="60"/>
  <c r="F7" i="60"/>
  <c r="F6" i="60"/>
  <c r="E9" i="60"/>
  <c r="D9" i="60"/>
  <c r="C9" i="60"/>
  <c r="D9" i="59"/>
  <c r="C9" i="59"/>
  <c r="D12" i="58"/>
  <c r="D14" i="58" s="1"/>
  <c r="C13" i="58" s="1"/>
  <c r="C14" i="58" s="1"/>
  <c r="C12" i="58"/>
  <c r="F9" i="60" l="1"/>
  <c r="F18" i="28"/>
  <c r="F20" i="28" s="1"/>
  <c r="C18" i="28"/>
  <c r="C20" i="28" s="1"/>
  <c r="F29" i="27" l="1"/>
  <c r="F28" i="27"/>
  <c r="F27" i="27"/>
  <c r="F26" i="27"/>
  <c r="F25" i="27"/>
  <c r="F8" i="27"/>
  <c r="F9" i="27"/>
  <c r="F19" i="27"/>
  <c r="F18" i="27"/>
  <c r="F17" i="27"/>
  <c r="F16" i="27"/>
  <c r="F15" i="27"/>
  <c r="F14" i="27"/>
  <c r="F13" i="27"/>
  <c r="I10" i="27"/>
  <c r="G10" i="27"/>
  <c r="E10" i="27"/>
  <c r="D10" i="27"/>
  <c r="I20" i="27"/>
  <c r="G20" i="27"/>
  <c r="E20" i="27"/>
  <c r="D20" i="27"/>
  <c r="J13" i="26"/>
  <c r="J21" i="26"/>
  <c r="F20" i="57"/>
  <c r="F19" i="57"/>
  <c r="F18" i="57"/>
  <c r="F17" i="57"/>
  <c r="F16" i="57"/>
  <c r="F15" i="57"/>
  <c r="E21" i="57"/>
  <c r="D21" i="57"/>
  <c r="C21" i="57"/>
  <c r="F14" i="25"/>
  <c r="F31" i="24"/>
  <c r="F28" i="24"/>
  <c r="F27" i="24"/>
  <c r="F26" i="24"/>
  <c r="F22" i="24"/>
  <c r="F21" i="24"/>
  <c r="F20" i="24"/>
  <c r="F19" i="24"/>
  <c r="F18" i="24"/>
  <c r="F17" i="24"/>
  <c r="F13" i="24"/>
  <c r="F12" i="24"/>
  <c r="F11" i="24"/>
  <c r="F10" i="24"/>
  <c r="F9" i="24"/>
  <c r="E29" i="24"/>
  <c r="D29" i="24"/>
  <c r="C29" i="24"/>
  <c r="E23" i="24"/>
  <c r="D23" i="24"/>
  <c r="C23" i="24"/>
  <c r="E14" i="24"/>
  <c r="D14" i="24"/>
  <c r="C14" i="24"/>
  <c r="D28" i="56"/>
  <c r="C28" i="56"/>
  <c r="D18" i="56"/>
  <c r="C18" i="56"/>
  <c r="D13" i="56"/>
  <c r="C13" i="56"/>
  <c r="F15" i="20"/>
  <c r="J26" i="16"/>
  <c r="J25" i="16"/>
  <c r="J24" i="16"/>
  <c r="J23" i="16"/>
  <c r="J22" i="16"/>
  <c r="J21" i="16"/>
  <c r="I28" i="16"/>
  <c r="I27" i="16"/>
  <c r="H27" i="16"/>
  <c r="G27" i="16"/>
  <c r="F27" i="16"/>
  <c r="E27" i="16"/>
  <c r="D27" i="16"/>
  <c r="D28" i="16" s="1"/>
  <c r="C27" i="16"/>
  <c r="J17" i="16"/>
  <c r="J16" i="16"/>
  <c r="J15" i="16"/>
  <c r="J14" i="16"/>
  <c r="K18" i="16"/>
  <c r="I18" i="16"/>
  <c r="H18" i="16"/>
  <c r="G18" i="16"/>
  <c r="F18" i="16"/>
  <c r="E18" i="16"/>
  <c r="D18" i="16"/>
  <c r="C18" i="16"/>
  <c r="C28" i="16" s="1"/>
  <c r="J11" i="16"/>
  <c r="C23" i="15"/>
  <c r="J22" i="15"/>
  <c r="J21" i="15"/>
  <c r="J20" i="15"/>
  <c r="J19" i="15"/>
  <c r="I13" i="15"/>
  <c r="J12" i="15"/>
  <c r="J11" i="15"/>
  <c r="J10" i="15"/>
  <c r="J9" i="15"/>
  <c r="H23" i="15"/>
  <c r="G23" i="15"/>
  <c r="F23" i="15"/>
  <c r="E23" i="15"/>
  <c r="D23" i="15"/>
  <c r="H13" i="15"/>
  <c r="G13" i="15"/>
  <c r="F13" i="15"/>
  <c r="E13" i="15"/>
  <c r="D13" i="15"/>
  <c r="C13" i="15"/>
  <c r="F12" i="55"/>
  <c r="E12" i="55"/>
  <c r="F20" i="55"/>
  <c r="E20" i="55"/>
  <c r="I22" i="27" l="1"/>
  <c r="D22" i="27"/>
  <c r="E22" i="27"/>
  <c r="G22" i="27"/>
  <c r="F21" i="57"/>
  <c r="F23" i="24"/>
  <c r="E28" i="16"/>
  <c r="F28" i="16"/>
  <c r="G28" i="16"/>
  <c r="H28" i="16"/>
  <c r="J27" i="16"/>
  <c r="J18" i="16"/>
  <c r="J13" i="15"/>
  <c r="F21" i="55"/>
  <c r="E21" i="55"/>
  <c r="E18" i="13"/>
  <c r="E25" i="54"/>
  <c r="D25" i="54"/>
  <c r="H23" i="54"/>
  <c r="H13" i="54"/>
  <c r="H12" i="54"/>
  <c r="H14" i="54" s="1"/>
  <c r="G14" i="54"/>
  <c r="F14" i="54"/>
  <c r="E14" i="54"/>
  <c r="D14" i="54"/>
  <c r="C25" i="54"/>
  <c r="F40" i="38"/>
  <c r="E40" i="38"/>
  <c r="D40" i="38"/>
  <c r="C40" i="38"/>
  <c r="E39" i="38"/>
  <c r="D39" i="38"/>
  <c r="C39" i="38"/>
  <c r="E29" i="38"/>
  <c r="D29" i="38"/>
  <c r="C29" i="38"/>
  <c r="F30" i="38"/>
  <c r="F28" i="38"/>
  <c r="F27" i="38"/>
  <c r="E15" i="7"/>
  <c r="E14" i="7"/>
  <c r="E13" i="7"/>
  <c r="E12" i="7"/>
  <c r="E11" i="7"/>
  <c r="E10" i="7"/>
  <c r="E9" i="7"/>
  <c r="F49" i="5"/>
  <c r="E49" i="5"/>
  <c r="D49" i="5"/>
  <c r="C49" i="5"/>
  <c r="F48" i="5"/>
  <c r="F47" i="5"/>
  <c r="F44" i="5"/>
  <c r="E37" i="6"/>
  <c r="C59" i="4"/>
  <c r="C28" i="50"/>
  <c r="C27" i="50"/>
  <c r="D15" i="50"/>
  <c r="C15" i="50"/>
  <c r="E36" i="2"/>
  <c r="E37" i="2" s="1"/>
  <c r="D40" i="1"/>
  <c r="D46" i="1"/>
  <c r="E16" i="7" l="1"/>
  <c r="C22" i="26"/>
  <c r="F10" i="28" l="1"/>
  <c r="E5" i="30"/>
  <c r="F5" i="45"/>
  <c r="C10" i="28"/>
  <c r="I22" i="26"/>
  <c r="D22" i="26"/>
  <c r="G23" i="24"/>
  <c r="J11" i="23"/>
  <c r="J12" i="23"/>
  <c r="J13" i="23"/>
  <c r="J14" i="23"/>
  <c r="J10" i="23"/>
  <c r="J11" i="22"/>
  <c r="J12" i="22"/>
  <c r="J13" i="22"/>
  <c r="J14" i="22"/>
  <c r="J15" i="22"/>
  <c r="J10" i="22"/>
  <c r="D16" i="22"/>
  <c r="E22" i="19"/>
  <c r="E21" i="19"/>
  <c r="E19" i="19"/>
  <c r="E17" i="19"/>
  <c r="E16" i="19"/>
  <c r="E15" i="19"/>
  <c r="E14" i="19"/>
  <c r="E13" i="19"/>
  <c r="E12" i="19"/>
  <c r="F22" i="14"/>
  <c r="G21" i="14"/>
  <c r="G20" i="14"/>
  <c r="G19" i="14"/>
  <c r="E13" i="13"/>
  <c r="E15" i="13" s="1"/>
  <c r="E16" i="11"/>
  <c r="E11" i="11"/>
  <c r="H24" i="54"/>
  <c r="F25" i="54"/>
  <c r="G25" i="54"/>
  <c r="C14" i="54"/>
  <c r="E17" i="10"/>
  <c r="H17" i="10"/>
  <c r="F17" i="10"/>
  <c r="D17" i="10"/>
  <c r="C17" i="10"/>
  <c r="D16" i="9"/>
  <c r="E16" i="9"/>
  <c r="E12" i="8"/>
  <c r="E14" i="8" s="1"/>
  <c r="F36" i="5"/>
  <c r="F35" i="5"/>
  <c r="F32" i="5"/>
  <c r="E37" i="5"/>
  <c r="D37" i="5"/>
  <c r="C37" i="5"/>
  <c r="E22" i="5"/>
  <c r="D22" i="5"/>
  <c r="C22" i="5"/>
  <c r="F22" i="5"/>
  <c r="E12" i="5"/>
  <c r="F12" i="5"/>
  <c r="E13" i="6"/>
  <c r="E13" i="42"/>
  <c r="D59" i="4"/>
  <c r="D51" i="4"/>
  <c r="D46" i="4"/>
  <c r="D21" i="4"/>
  <c r="D38" i="4" s="1"/>
  <c r="D27" i="50"/>
  <c r="D60" i="4" l="1"/>
  <c r="D62" i="4" s="1"/>
  <c r="C61" i="4" s="1"/>
  <c r="E17" i="11"/>
  <c r="H25" i="54"/>
  <c r="F37" i="5"/>
  <c r="D28" i="50"/>
  <c r="F22" i="3"/>
  <c r="F17" i="3"/>
  <c r="F33" i="2"/>
  <c r="F20" i="2"/>
  <c r="F10" i="2"/>
  <c r="E46" i="1"/>
  <c r="C19" i="36"/>
  <c r="C20" i="36" s="1"/>
  <c r="F11" i="45"/>
  <c r="F10" i="45"/>
  <c r="F9" i="45"/>
  <c r="F8" i="45"/>
  <c r="F7" i="45"/>
  <c r="F6" i="45"/>
  <c r="J9" i="26"/>
  <c r="F22" i="2" l="1"/>
  <c r="F35" i="2" s="1"/>
  <c r="F37" i="2" s="1"/>
  <c r="F23" i="3"/>
  <c r="F25" i="3" s="1"/>
  <c r="F26" i="3" s="1"/>
  <c r="I30" i="27"/>
  <c r="F15" i="38" l="1"/>
  <c r="D13" i="42" l="1"/>
  <c r="E18" i="30"/>
  <c r="D30" i="27"/>
  <c r="G14" i="24"/>
  <c r="F16" i="22"/>
  <c r="G22" i="14"/>
  <c r="D11" i="11"/>
  <c r="F16" i="7"/>
  <c r="C16" i="7"/>
  <c r="C46" i="4"/>
  <c r="C21" i="4"/>
  <c r="C38" i="4" s="1"/>
  <c r="E17" i="3"/>
  <c r="D17" i="3"/>
  <c r="D23" i="3" s="1"/>
  <c r="D25" i="3" s="1"/>
  <c r="D26" i="3" s="1"/>
  <c r="E33" i="2"/>
  <c r="D33" i="2"/>
  <c r="D10" i="2"/>
  <c r="J20" i="26" l="1"/>
  <c r="J19" i="26"/>
  <c r="J18" i="26"/>
  <c r="J14" i="26"/>
  <c r="J10" i="26"/>
  <c r="J11" i="26"/>
  <c r="J12" i="26"/>
  <c r="G29" i="24"/>
  <c r="F29" i="24"/>
  <c r="I15" i="23"/>
  <c r="H15" i="23"/>
  <c r="G15" i="23"/>
  <c r="F15" i="23"/>
  <c r="E15" i="23"/>
  <c r="D15" i="23"/>
  <c r="E14" i="20"/>
  <c r="E13" i="20"/>
  <c r="E12" i="20"/>
  <c r="E11" i="20"/>
  <c r="D18" i="19"/>
  <c r="C18" i="19"/>
  <c r="J23" i="15"/>
  <c r="G16" i="10"/>
  <c r="G15" i="10"/>
  <c r="G14" i="10"/>
  <c r="G13" i="10"/>
  <c r="G12" i="10"/>
  <c r="G11" i="10"/>
  <c r="G10" i="10"/>
  <c r="F38" i="38"/>
  <c r="F37" i="38"/>
  <c r="F32" i="38"/>
  <c r="F36" i="38"/>
  <c r="F35" i="38"/>
  <c r="F26" i="38"/>
  <c r="F25" i="38"/>
  <c r="F24" i="38"/>
  <c r="F23" i="38"/>
  <c r="F22" i="38"/>
  <c r="F21" i="38"/>
  <c r="F20" i="38"/>
  <c r="F19" i="38"/>
  <c r="F18" i="38"/>
  <c r="F17" i="38"/>
  <c r="F16" i="38"/>
  <c r="F14" i="38"/>
  <c r="F13" i="38"/>
  <c r="F12" i="38"/>
  <c r="F10" i="38"/>
  <c r="E18" i="19" l="1"/>
  <c r="F39" i="38"/>
  <c r="F29" i="38"/>
  <c r="J15" i="23"/>
  <c r="F18" i="19"/>
  <c r="F20" i="19" s="1"/>
  <c r="F23" i="19" s="1"/>
  <c r="G17" i="10"/>
  <c r="E16" i="1" l="1"/>
  <c r="E22" i="3"/>
  <c r="G34" i="14"/>
  <c r="D33" i="36"/>
  <c r="C33" i="36"/>
  <c r="D28" i="36"/>
  <c r="C28" i="36"/>
  <c r="D24" i="36"/>
  <c r="C24" i="36"/>
  <c r="D19" i="36"/>
  <c r="D20" i="36" s="1"/>
  <c r="C15" i="26"/>
  <c r="C23" i="26" s="1"/>
  <c r="F14" i="24"/>
  <c r="C15" i="21"/>
  <c r="C20" i="19"/>
  <c r="C23" i="19" s="1"/>
  <c r="E22" i="14"/>
  <c r="D22" i="14"/>
  <c r="D17" i="12"/>
  <c r="D12" i="8"/>
  <c r="D14" i="8" s="1"/>
  <c r="E35" i="12"/>
  <c r="C51" i="4"/>
  <c r="C60" i="4" s="1"/>
  <c r="D16" i="1"/>
  <c r="E17" i="30"/>
  <c r="E16" i="30"/>
  <c r="E15" i="30"/>
  <c r="E14" i="30"/>
  <c r="E13" i="30"/>
  <c r="E12" i="30"/>
  <c r="E11" i="30"/>
  <c r="E10" i="30"/>
  <c r="E9" i="30"/>
  <c r="E8" i="30"/>
  <c r="E7" i="30"/>
  <c r="E6" i="30"/>
  <c r="C35" i="36" l="1"/>
  <c r="D35" i="36"/>
  <c r="C62" i="4"/>
  <c r="I10" i="28"/>
  <c r="E30" i="27"/>
  <c r="G30" i="27"/>
  <c r="I31" i="27"/>
  <c r="D31" i="27"/>
  <c r="H9" i="27"/>
  <c r="H14" i="27"/>
  <c r="H15" i="27"/>
  <c r="H16" i="27"/>
  <c r="H17" i="27"/>
  <c r="H18" i="27"/>
  <c r="H19" i="27"/>
  <c r="F21" i="27"/>
  <c r="H21" i="27" s="1"/>
  <c r="H25" i="27"/>
  <c r="H26" i="27"/>
  <c r="H27" i="27"/>
  <c r="H28" i="27"/>
  <c r="H29" i="27"/>
  <c r="E22" i="26"/>
  <c r="F22" i="26"/>
  <c r="G22" i="26"/>
  <c r="H22" i="26"/>
  <c r="J22" i="26"/>
  <c r="K22" i="26"/>
  <c r="D15" i="26"/>
  <c r="D23" i="26" s="1"/>
  <c r="E15" i="26"/>
  <c r="F15" i="26"/>
  <c r="G15" i="26"/>
  <c r="H15" i="26"/>
  <c r="I15" i="26"/>
  <c r="I23" i="26" s="1"/>
  <c r="J15" i="26"/>
  <c r="K15" i="26"/>
  <c r="H16" i="22"/>
  <c r="I16" i="22"/>
  <c r="E16" i="22"/>
  <c r="G16" i="22"/>
  <c r="D15" i="21"/>
  <c r="E11" i="21"/>
  <c r="E12" i="21"/>
  <c r="E13" i="21"/>
  <c r="E14" i="21"/>
  <c r="E10" i="21"/>
  <c r="D15" i="20"/>
  <c r="E15" i="20"/>
  <c r="C15" i="20"/>
  <c r="D20" i="19"/>
  <c r="D23" i="19" s="1"/>
  <c r="E20" i="19"/>
  <c r="E23" i="19" s="1"/>
  <c r="K27" i="16"/>
  <c r="I23" i="15"/>
  <c r="D13" i="13"/>
  <c r="D15" i="13" s="1"/>
  <c r="D18" i="13" s="1"/>
  <c r="E17" i="12"/>
  <c r="E19" i="12" s="1"/>
  <c r="E21" i="12" s="1"/>
  <c r="D19" i="12"/>
  <c r="D21" i="12" s="1"/>
  <c r="D16" i="11"/>
  <c r="D16" i="7"/>
  <c r="D13" i="6"/>
  <c r="D37" i="6" s="1"/>
  <c r="E23" i="3"/>
  <c r="E25" i="3" s="1"/>
  <c r="E26" i="3" s="1"/>
  <c r="E20" i="2"/>
  <c r="D20" i="2"/>
  <c r="D22" i="2" s="1"/>
  <c r="E10" i="2"/>
  <c r="E38" i="1"/>
  <c r="D38" i="1"/>
  <c r="E31" i="1"/>
  <c r="E32" i="1" s="1"/>
  <c r="D31" i="1"/>
  <c r="D32" i="1" s="1"/>
  <c r="F10" i="27" l="1"/>
  <c r="F20" i="27"/>
  <c r="J23" i="26"/>
  <c r="F23" i="26"/>
  <c r="E23" i="26"/>
  <c r="H23" i="26"/>
  <c r="G23" i="26"/>
  <c r="K23" i="26"/>
  <c r="K28" i="16"/>
  <c r="J16" i="22"/>
  <c r="E22" i="2"/>
  <c r="E35" i="2" s="1"/>
  <c r="G31" i="27"/>
  <c r="E31" i="27"/>
  <c r="D35" i="2"/>
  <c r="D37" i="2" s="1"/>
  <c r="J28" i="16"/>
  <c r="D17" i="11"/>
  <c r="E40" i="1"/>
  <c r="E15" i="21"/>
  <c r="F30" i="27"/>
  <c r="H30" i="27" s="1"/>
  <c r="H8" i="27"/>
  <c r="H10" i="27" s="1"/>
  <c r="H13" i="27"/>
  <c r="H20" i="27" s="1"/>
  <c r="H22" i="27" l="1"/>
  <c r="H31" i="27" s="1"/>
  <c r="F22" i="27"/>
  <c r="F31" i="27" l="1"/>
</calcChain>
</file>

<file path=xl/sharedStrings.xml><?xml version="1.0" encoding="utf-8"?>
<sst xmlns="http://schemas.openxmlformats.org/spreadsheetml/2006/main" count="1202" uniqueCount="805">
  <si>
    <t>Consolidated Statement of Financial Position</t>
  </si>
  <si>
    <t>Financial Assets</t>
  </si>
  <si>
    <t>Net Debt</t>
  </si>
  <si>
    <t>Accumulated surplus</t>
  </si>
  <si>
    <t>Revenues</t>
  </si>
  <si>
    <t>Taxation, non-renewable resource and general revenues</t>
  </si>
  <si>
    <t>General</t>
  </si>
  <si>
    <t>Non-renewable resource revenue</t>
  </si>
  <si>
    <t>Expenses</t>
  </si>
  <si>
    <t>Consolidated Statement of Change in Net Debt</t>
  </si>
  <si>
    <t>Items affecting net debt:</t>
  </si>
  <si>
    <t>-</t>
  </si>
  <si>
    <t>Change in prepaid expenses</t>
  </si>
  <si>
    <t>Consolidated Statement of Cash Flow</t>
  </si>
  <si>
    <t>Change in accounts receivable</t>
  </si>
  <si>
    <t>Change in inventories for resale</t>
  </si>
  <si>
    <t>Change in accounts payable and accrued liabilities</t>
  </si>
  <si>
    <t>Change in deferred revenue</t>
  </si>
  <si>
    <t>Change in other employee future benefits and compensated absences</t>
  </si>
  <si>
    <t>Change in inventories held for use</t>
  </si>
  <si>
    <t>Financing transactions</t>
  </si>
  <si>
    <t>Notes to Consolidated Financial Statements</t>
  </si>
  <si>
    <t>Northwest Territories Heritage Fund Act</t>
  </si>
  <si>
    <t>Heritage Fund:</t>
  </si>
  <si>
    <t>Waste Reduction and Recovery Act</t>
  </si>
  <si>
    <t>Environment Fund:</t>
  </si>
  <si>
    <t>Pension Benefits Standard Act</t>
  </si>
  <si>
    <t>Land Titles Act</t>
  </si>
  <si>
    <t>Other</t>
  </si>
  <si>
    <t>(All figures in thousands of dollars)</t>
  </si>
  <si>
    <t>Utilities</t>
  </si>
  <si>
    <t>Government of Nunavut</t>
  </si>
  <si>
    <t>Health related costs due from third parties</t>
  </si>
  <si>
    <t>Revolving fund sales</t>
  </si>
  <si>
    <t>Workers' Safety and Compensation Commission</t>
  </si>
  <si>
    <t>$</t>
  </si>
  <si>
    <t>Valuation allowances</t>
  </si>
  <si>
    <t>Trade</t>
  </si>
  <si>
    <t>Other Liabilities</t>
  </si>
  <si>
    <t>Employee and payroll-related liabilities</t>
  </si>
  <si>
    <t>Accrued Interest</t>
  </si>
  <si>
    <t>Abandoned mines</t>
  </si>
  <si>
    <t>Landfills</t>
  </si>
  <si>
    <t>Sewage lagoons</t>
  </si>
  <si>
    <t>Total</t>
  </si>
  <si>
    <t>Debt Authority</t>
  </si>
  <si>
    <t>Authorized borrowing limit</t>
  </si>
  <si>
    <t>Repayment date</t>
  </si>
  <si>
    <t>Stanton Territorial Hospital Renewal</t>
  </si>
  <si>
    <t>Mackenzie Valley Fibre Link</t>
  </si>
  <si>
    <t>Tlicho All Season Road</t>
  </si>
  <si>
    <t>Partner</t>
  </si>
  <si>
    <t>Date contract entered into</t>
  </si>
  <si>
    <t>Interest rate</t>
  </si>
  <si>
    <t>September 2015</t>
  </si>
  <si>
    <t>October 2014</t>
  </si>
  <si>
    <t>February 2019</t>
  </si>
  <si>
    <t>North Star Infrastructure GP</t>
  </si>
  <si>
    <t>November 2018</t>
  </si>
  <si>
    <t>June 2017</t>
  </si>
  <si>
    <t>November 2021</t>
  </si>
  <si>
    <t>Pension fund assets - market related value</t>
  </si>
  <si>
    <t>Contributions from plan members</t>
  </si>
  <si>
    <t>Contributions from Government</t>
  </si>
  <si>
    <t>Drawdown from plan assets</t>
  </si>
  <si>
    <t>Current period benefit cost</t>
  </si>
  <si>
    <t>Change in valuation allowance</t>
  </si>
  <si>
    <t>Interest on average accrued benefit obligation</t>
  </si>
  <si>
    <t>Impairment on value of accrued pension asset</t>
  </si>
  <si>
    <t>Expected return on average plan assets</t>
  </si>
  <si>
    <t>Legislative Assembly Retiring Allowance Plan</t>
  </si>
  <si>
    <t>Judges Registered Plan</t>
  </si>
  <si>
    <t>April 1, 2020</t>
  </si>
  <si>
    <t>April 1, 2024</t>
  </si>
  <si>
    <t>Actuarial Assumptions</t>
  </si>
  <si>
    <t>MLAs' plans</t>
  </si>
  <si>
    <t>Expected rate of return on plan assets</t>
  </si>
  <si>
    <t>Rate of compensation increase</t>
  </si>
  <si>
    <t>Annual inflation rate</t>
  </si>
  <si>
    <t>Discount rate</t>
  </si>
  <si>
    <t>Valuation results</t>
  </si>
  <si>
    <t>Changes in Obligation</t>
  </si>
  <si>
    <t>Interest accrued</t>
  </si>
  <si>
    <t>Benefits payments</t>
  </si>
  <si>
    <t>Other employee future benefits</t>
  </si>
  <si>
    <t>Benefits Expense</t>
  </si>
  <si>
    <t>Expiry Date</t>
  </si>
  <si>
    <t>Operational commitments</t>
  </si>
  <si>
    <t>RCMP policing agreement</t>
  </si>
  <si>
    <t>Commercial leases</t>
  </si>
  <si>
    <t>Equipment leases</t>
  </si>
  <si>
    <t>TCAs in progress at year end</t>
  </si>
  <si>
    <t>P3 Operational commitments</t>
  </si>
  <si>
    <t>Transfer Payments</t>
  </si>
  <si>
    <t>Regulatory Revenue</t>
  </si>
  <si>
    <t>Lease Revenue</t>
  </si>
  <si>
    <t>License Revenue</t>
  </si>
  <si>
    <t>Land</t>
  </si>
  <si>
    <t>Equipment</t>
  </si>
  <si>
    <t>Computers</t>
  </si>
  <si>
    <t>Acquisitions</t>
  </si>
  <si>
    <t>Write-downs</t>
  </si>
  <si>
    <t>Disposals</t>
  </si>
  <si>
    <t>Amortization expense</t>
  </si>
  <si>
    <t>Recoveries of prior years' expenses</t>
  </si>
  <si>
    <t>Total Revenues</t>
  </si>
  <si>
    <t>Total Expenses</t>
  </si>
  <si>
    <t>Canada, Provinces and Territories GDP Comparison</t>
  </si>
  <si>
    <t>Canada</t>
  </si>
  <si>
    <t>Northwest Territories</t>
  </si>
  <si>
    <t>Nunavut</t>
  </si>
  <si>
    <t>Yukon</t>
  </si>
  <si>
    <t>British Columbia</t>
  </si>
  <si>
    <t>Alberta</t>
  </si>
  <si>
    <t>Saskatchewan</t>
  </si>
  <si>
    <t>Manitoba</t>
  </si>
  <si>
    <t>Ontario</t>
  </si>
  <si>
    <t>Quebec</t>
  </si>
  <si>
    <t>New Brunswick</t>
  </si>
  <si>
    <t>Nova Scotia</t>
  </si>
  <si>
    <t>Prince Edward Island</t>
  </si>
  <si>
    <t>The details of the contracts under P3s are as follows:</t>
  </si>
  <si>
    <t>Boreal Health Partnership</t>
  </si>
  <si>
    <t>Total Debt Servicing Payments</t>
  </si>
  <si>
    <t>Extension Due Date</t>
  </si>
  <si>
    <t>Beaufort Delta Divisional Education Council</t>
  </si>
  <si>
    <t>Dehcho Divisional Education Council</t>
  </si>
  <si>
    <t>Dettah District Education Authority</t>
  </si>
  <si>
    <t>Sahtu Divisional Education Council</t>
  </si>
  <si>
    <t>South Slave Divisional Education Council</t>
  </si>
  <si>
    <t>Yellowknife Catholic Schools</t>
  </si>
  <si>
    <t>Aurora College</t>
  </si>
  <si>
    <t>Hay River Health and Social Services Authority</t>
  </si>
  <si>
    <t>Arctic Energy Alliance</t>
  </si>
  <si>
    <t>Northwest Territories Hydro Corporation</t>
  </si>
  <si>
    <t>Northwest Territories Human Rights Commission</t>
  </si>
  <si>
    <t>Inuvialuit Water Board</t>
  </si>
  <si>
    <t>Northwest Territories Surface Rights Board</t>
  </si>
  <si>
    <t xml:space="preserve"> Change in valuation allowances</t>
  </si>
  <si>
    <t xml:space="preserve">       Heritage Fund net assets</t>
  </si>
  <si>
    <t xml:space="preserve">       Loan and Investment Funds</t>
  </si>
  <si>
    <t xml:space="preserve">       Land Titles Assurance Fund net assets</t>
  </si>
  <si>
    <t xml:space="preserve">       Beverage Container Program net assets</t>
  </si>
  <si>
    <t>ACCOUNTS RECEIVABLE</t>
  </si>
  <si>
    <t>LOANS RECEIVABLE</t>
  </si>
  <si>
    <t>PORTFOLIO INVESTMENTS</t>
  </si>
  <si>
    <t>ACCOUNTS PAYBALE AND ACCRUED LIABILITIES</t>
  </si>
  <si>
    <t xml:space="preserve">          $</t>
  </si>
  <si>
    <t xml:space="preserve">
Ending balance</t>
  </si>
  <si>
    <t xml:space="preserve">
Change from accrual items</t>
  </si>
  <si>
    <t xml:space="preserve">
Change from cash items</t>
  </si>
  <si>
    <t xml:space="preserve">
Opening balance</t>
  </si>
  <si>
    <t xml:space="preserve">          (All figures in thousands of dollars)</t>
  </si>
  <si>
    <t>Retirement Plan for Employees of the Hay 
   River Health and Social Services Authority</t>
  </si>
  <si>
    <t>Retirement Plan for Employees of the   
   Yellowknife Catholic Schools</t>
  </si>
  <si>
    <t>Accrued benefit obligations,  
    beginning of year</t>
  </si>
  <si>
    <t xml:space="preserve">      $</t>
  </si>
  <si>
    <t xml:space="preserve">    Grants in kind</t>
  </si>
  <si>
    <t xml:space="preserve">
Net book value</t>
  </si>
  <si>
    <t>Schedule B</t>
  </si>
  <si>
    <t>Schedule A</t>
  </si>
  <si>
    <t xml:space="preserve">
Newfoundland and Labrador</t>
  </si>
  <si>
    <t xml:space="preserve">
Total</t>
  </si>
  <si>
    <t xml:space="preserve">
</t>
  </si>
  <si>
    <t xml:space="preserve">  $</t>
  </si>
  <si>
    <t xml:space="preserve">
Actual Debt Servicing Payments as a % of Revenues</t>
  </si>
  <si>
    <t>Operating Cash Required</t>
  </si>
  <si>
    <t>Operating Cash Available</t>
  </si>
  <si>
    <t>Total Operating Cash Available</t>
  </si>
  <si>
    <t xml:space="preserve">      Inventories for resale</t>
  </si>
  <si>
    <t xml:space="preserve">     Inventories held for use</t>
  </si>
  <si>
    <t xml:space="preserve">     Prepaid expenses</t>
  </si>
  <si>
    <t xml:space="preserve">    Income from portfolio investments</t>
  </si>
  <si>
    <t xml:space="preserve">   Environment and Economic Development</t>
  </si>
  <si>
    <t xml:space="preserve">   Infrastructure</t>
  </si>
  <si>
    <t xml:space="preserve">   Education</t>
  </si>
  <si>
    <t xml:space="preserve">   Justice</t>
  </si>
  <si>
    <t xml:space="preserve">   General Government</t>
  </si>
  <si>
    <t xml:space="preserve">   Amortization of tangible capital assets</t>
  </si>
  <si>
    <t xml:space="preserve">   Loss on disposal of tangible capital assets</t>
  </si>
  <si>
    <t xml:space="preserve">   Proceeds on disposal of tangible capital assets</t>
  </si>
  <si>
    <t xml:space="preserve">   Consumption of inventories held for use</t>
  </si>
  <si>
    <t xml:space="preserve">   Purchase of inventories held for use</t>
  </si>
  <si>
    <t xml:space="preserve">   Change in prepaid expenses</t>
  </si>
  <si>
    <t xml:space="preserve">        Change in non-cash assets and liabilities:</t>
  </si>
  <si>
    <t xml:space="preserve">      Disposition of portfolio investments</t>
  </si>
  <si>
    <t xml:space="preserve">      Acquisition of portfolio investments</t>
  </si>
  <si>
    <t xml:space="preserve">      Loans receivable receipts</t>
  </si>
  <si>
    <t xml:space="preserve">      Loans receivable advanced</t>
  </si>
  <si>
    <t xml:space="preserve">      Acquisition of tangible capital assets</t>
  </si>
  <si>
    <t xml:space="preserve">      Proceeds of disposition of tangible capital assets</t>
  </si>
  <si>
    <t xml:space="preserve">   Capital transactions</t>
  </si>
  <si>
    <t xml:space="preserve">   Investing transactions</t>
  </si>
  <si>
    <t xml:space="preserve">    Net proceeds from short term loans</t>
  </si>
  <si>
    <t xml:space="preserve">    Repayment of capital lease obligations</t>
  </si>
  <si>
    <t xml:space="preserve">    Repayment of long-term debt</t>
  </si>
  <si>
    <t xml:space="preserve">    Repayment of liabilities under public private partnerships</t>
  </si>
  <si>
    <t xml:space="preserve">     
   Funds designated for new loans</t>
  </si>
  <si>
    <t xml:space="preserve">
Capital lease obligations</t>
  </si>
  <si>
    <t xml:space="preserve">
LIABILITIES UNDER PUBLIC PRIVATE PARTNERSHIPS</t>
  </si>
  <si>
    <t xml:space="preserve">                                        
  $</t>
  </si>
  <si>
    <t>Yellowknife Catholic
      Schools' plans</t>
  </si>
  <si>
    <t>Accrued benefit obligations,   
     end of year</t>
  </si>
  <si>
    <t xml:space="preserve">
For the year ended March 31,</t>
  </si>
  <si>
    <t xml:space="preserve">              (All figures in thousands of dollars)</t>
  </si>
  <si>
    <t>Consolidated Schedule of Segmented Information</t>
  </si>
  <si>
    <t>Consolidated Schedule of Tangible Capital Assets</t>
  </si>
  <si>
    <t xml:space="preserve">               $</t>
  </si>
  <si>
    <t xml:space="preserve">     $</t>
  </si>
  <si>
    <t>EXECUTIVE SUMMARY</t>
  </si>
  <si>
    <t xml:space="preserve"> $</t>
  </si>
  <si>
    <t xml:space="preserve">            -</t>
  </si>
  <si>
    <t>Total Operating Cash Requirement</t>
  </si>
  <si>
    <t>Cash Required for Infrastructure Investment Expenditures</t>
  </si>
  <si>
    <t xml:space="preserve">        Pension Plan</t>
  </si>
  <si>
    <t xml:space="preserve">                                     $</t>
  </si>
  <si>
    <t>Adjustments</t>
  </si>
  <si>
    <t xml:space="preserve">
Liabilities</t>
  </si>
  <si>
    <t>Total long-term debt and capital lease obligations</t>
  </si>
  <si>
    <t>Other compensated absences</t>
  </si>
  <si>
    <t>Transfers</t>
  </si>
  <si>
    <t>Debt Servicing Payments</t>
  </si>
  <si>
    <t>Northwest Territories Heritage Fund</t>
  </si>
  <si>
    <t xml:space="preserve">                 (All figures in thousands of dollars)</t>
  </si>
  <si>
    <t xml:space="preserve">                      $</t>
  </si>
  <si>
    <t xml:space="preserve">  Recovery of prior years' expenses</t>
  </si>
  <si>
    <t xml:space="preserve">   Housing</t>
  </si>
  <si>
    <t xml:space="preserve">   Health and Social Services</t>
  </si>
  <si>
    <t>Cash and cash equivalents provided by (used for)
     Operating transactions</t>
  </si>
  <si>
    <t xml:space="preserve">           Items not affecting cash and cash equivalents:</t>
  </si>
  <si>
    <t xml:space="preserve">      Sinking fund withdrawals</t>
  </si>
  <si>
    <t>Cash and cash equivalents provided by (used for) investing transactions</t>
  </si>
  <si>
    <t>Cash and cash equivalents provided by (used for) financing activities</t>
  </si>
  <si>
    <t>Cash and cash equivalents at beginning of year</t>
  </si>
  <si>
    <t>Cash and cash equivalents at end of year</t>
  </si>
  <si>
    <t>Government of Canada</t>
  </si>
  <si>
    <t>Government of Canada Agencies:</t>
  </si>
  <si>
    <t>Ventura</t>
  </si>
  <si>
    <t xml:space="preserve">     Department of National Defence</t>
  </si>
  <si>
    <t xml:space="preserve">     Health Canada</t>
  </si>
  <si>
    <t xml:space="preserve">     Indigenous Services Canada</t>
  </si>
  <si>
    <t>Bilateral Water Management Agreements</t>
  </si>
  <si>
    <t>Large emitters carbon tax</t>
  </si>
  <si>
    <t xml:space="preserve">     Infrastructure Canada</t>
  </si>
  <si>
    <t xml:space="preserve">     Transport Canada</t>
  </si>
  <si>
    <t xml:space="preserve">     Ministry of Finance</t>
  </si>
  <si>
    <t xml:space="preserve">     Natural Resources Canada</t>
  </si>
  <si>
    <t xml:space="preserve">     Parks Canada</t>
  </si>
  <si>
    <t xml:space="preserve">     Public Health Agency of Canada</t>
  </si>
  <si>
    <t>Additions</t>
  </si>
  <si>
    <t>Usage</t>
  </si>
  <si>
    <t>(thousands of dollars)</t>
  </si>
  <si>
    <t>DESIGNATED AND RESTRICTED ASSETS (continued)</t>
  </si>
  <si>
    <t xml:space="preserve">
Pension liabilities (assets)</t>
  </si>
  <si>
    <t>Accrued benefit obligation</t>
  </si>
  <si>
    <t xml:space="preserve">                   $</t>
  </si>
  <si>
    <t xml:space="preserve">   $</t>
  </si>
  <si>
    <t>Change from accrual items:</t>
  </si>
  <si>
    <t>Change from cash items:</t>
  </si>
  <si>
    <t>Benefit payments to plan members</t>
  </si>
  <si>
    <t>Opening balance</t>
  </si>
  <si>
    <t>June 30, 2022</t>
  </si>
  <si>
    <t>April 1, 2022</t>
  </si>
  <si>
    <t>Hay River H&amp;SS
  Authority plans</t>
  </si>
  <si>
    <t>Valuation methods and assumptions used in valuing pension assets and liabilities (continued)</t>
  </si>
  <si>
    <t>Valuation methods and assumptions used in valuing pension assets and liabilities</t>
  </si>
  <si>
    <t>Plan amendments</t>
  </si>
  <si>
    <t>CONTRACTUAL OBLIGATIONS</t>
  </si>
  <si>
    <t>CONTRACTUAL RIGHTS</t>
  </si>
  <si>
    <t>Other taxes</t>
  </si>
  <si>
    <t>Taxation</t>
  </si>
  <si>
    <t>Transfer payments</t>
  </si>
  <si>
    <t>Non-renewable Resource Revenue</t>
  </si>
  <si>
    <t xml:space="preserve">    Minerals, oil and gas royalties</t>
  </si>
  <si>
    <t xml:space="preserve">    Licenses, rental and other fees</t>
  </si>
  <si>
    <t xml:space="preserve">    Quarry fees</t>
  </si>
  <si>
    <t xml:space="preserve">    Cannabis</t>
  </si>
  <si>
    <t xml:space="preserve">    Fuel</t>
  </si>
  <si>
    <t xml:space="preserve">    Tobacco</t>
  </si>
  <si>
    <t xml:space="preserve">    Payroll</t>
  </si>
  <si>
    <t xml:space="preserve">    Property and school levies</t>
  </si>
  <si>
    <t xml:space="preserve">    Insurance</t>
  </si>
  <si>
    <t xml:space="preserve">    Canada Health and Social Transfer Reform Fund</t>
  </si>
  <si>
    <t xml:space="preserve">    Federal cost shared</t>
  </si>
  <si>
    <t xml:space="preserve">    Other</t>
  </si>
  <si>
    <t xml:space="preserve">    Regulatory revenue</t>
  </si>
  <si>
    <t>Work in Progress</t>
  </si>
  <si>
    <t>Building and Leasehold Improvements</t>
  </si>
  <si>
    <t>Infrastructure 
and Other</t>
  </si>
  <si>
    <t>Departments</t>
  </si>
  <si>
    <t xml:space="preserve">   Grant from the Government of Canada</t>
  </si>
  <si>
    <t xml:space="preserve">   Corporate and personal income taxes</t>
  </si>
  <si>
    <t xml:space="preserve">   Other taxes</t>
  </si>
  <si>
    <t xml:space="preserve">   General</t>
  </si>
  <si>
    <t xml:space="preserve">   Income from portfolio investments</t>
  </si>
  <si>
    <t xml:space="preserve">   Recoveries</t>
  </si>
  <si>
    <t xml:space="preserve">   Sales</t>
  </si>
  <si>
    <t xml:space="preserve">   Grants and contributions</t>
  </si>
  <si>
    <t xml:space="preserve">   Operations and maintenance</t>
  </si>
  <si>
    <t xml:space="preserve">   Compensation and benefits</t>
  </si>
  <si>
    <t>Less: Liabilities</t>
  </si>
  <si>
    <t>Accumulated Surplus</t>
  </si>
  <si>
    <t>Summary of P3 Projects</t>
  </si>
  <si>
    <t>P3 Project (in $000s)</t>
  </si>
  <si>
    <t>Tłįchǫ All Season
Road</t>
  </si>
  <si>
    <t>Contract signing date</t>
  </si>
  <si>
    <t>Substantial completion date/in-service date</t>
  </si>
  <si>
    <t>Tangible capital asset cost</t>
  </si>
  <si>
    <t>October, 2014</t>
  </si>
  <si>
    <t>September, 2015</t>
  </si>
  <si>
    <t>February, 2019</t>
  </si>
  <si>
    <t>June, 2017</t>
  </si>
  <si>
    <t>November, 2018</t>
  </si>
  <si>
    <t>November, 2021</t>
  </si>
  <si>
    <t>Policy Provision 6(5)(a) - Debt Servicing Payments</t>
  </si>
  <si>
    <t>DEFERRED REVENUE</t>
  </si>
  <si>
    <t>Northern Lights General    
    Partnership</t>
  </si>
  <si>
    <t>Estimated payments for each of the next five years and thereafter to meet P3 principal repayments are as follows:</t>
  </si>
  <si>
    <t xml:space="preserve"> Last Actuarial Valuation
Accounting Date</t>
  </si>
  <si>
    <t>Next 
Valuation Date</t>
  </si>
  <si>
    <t>Judges'
 plans</t>
  </si>
  <si>
    <t>(in $000s)</t>
  </si>
  <si>
    <t>Fiscal Year in which Repayment Ends</t>
  </si>
  <si>
    <t>CASH AND CASH EQUIVALENTS</t>
  </si>
  <si>
    <t>Cash and cash equivalents are made of the following:</t>
  </si>
  <si>
    <t>Cash</t>
  </si>
  <si>
    <t>Cash equivalents</t>
  </si>
  <si>
    <t>Financial assets</t>
  </si>
  <si>
    <t>Environmental Liabilities</t>
  </si>
  <si>
    <t>Abandoned Mines</t>
  </si>
  <si>
    <t>Abandoned Infrastructure and schools</t>
  </si>
  <si>
    <t>Airports, airport strips or reserves</t>
  </si>
  <si>
    <t>Sewage Lagoons</t>
  </si>
  <si>
    <t>Fuel tanks and resupply lines</t>
  </si>
  <si>
    <t>Abandoned lots and maintenance facilities</t>
  </si>
  <si>
    <t>Northwest Territories Health and Social Services Authority</t>
  </si>
  <si>
    <t>Status of Women Council of the Northwest Territories</t>
  </si>
  <si>
    <t>Explanation</t>
  </si>
  <si>
    <t>Revenues Variance Analysis</t>
  </si>
  <si>
    <t>Expense Variance Analysis by Program</t>
  </si>
  <si>
    <t>Expense Variance Analysis by Object</t>
  </si>
  <si>
    <t xml:space="preserve">2023
</t>
  </si>
  <si>
    <t xml:space="preserve">      Portfolio investments (note 5)</t>
  </si>
  <si>
    <t xml:space="preserve">      Accounts receivable (note 6)</t>
  </si>
  <si>
    <t xml:space="preserve">      Loans receivable (note 7)</t>
  </si>
  <si>
    <t xml:space="preserve">    Accumulated remeasurement gains</t>
  </si>
  <si>
    <t xml:space="preserve">    General (note 22)</t>
  </si>
  <si>
    <t xml:space="preserve">    Non-renewable resource revenue (note 22)</t>
  </si>
  <si>
    <t>Expenses (schedule B) (note 23)</t>
  </si>
  <si>
    <t xml:space="preserve">
Increase in net debt excluding net remeasurement gains</t>
  </si>
  <si>
    <t xml:space="preserve">
Net remeasurement gains</t>
  </si>
  <si>
    <t>Net debt at end of year</t>
  </si>
  <si>
    <t>Consolidated Statement of Remeasurement Gains And Losses</t>
  </si>
  <si>
    <t xml:space="preserve">2023
Actual
</t>
  </si>
  <si>
    <t xml:space="preserve">           Portfolio investments </t>
  </si>
  <si>
    <t xml:space="preserve">                   Equity instruments quoted in an active market</t>
  </si>
  <si>
    <t xml:space="preserve">                   Financial instruments designated at fair value</t>
  </si>
  <si>
    <t>Adjusted accumulated remeasurement gains at beginning of year</t>
  </si>
  <si>
    <t>Amount reclassified to the Consolidated Statement of Operations and Accumulated Operating 
    Surplus</t>
  </si>
  <si>
    <t>Net remeasurement gains for the year</t>
  </si>
  <si>
    <t>Accumulated remeasurement gains at end of year</t>
  </si>
  <si>
    <t>Accumulated remeasurements gains at beginning of year</t>
  </si>
  <si>
    <t xml:space="preserve"> Loss on disposal of tangible capital assets</t>
  </si>
  <si>
    <t xml:space="preserve"> Amortization of tangible capital assets</t>
  </si>
  <si>
    <t xml:space="preserve">                Inflation adjustment on real return bonds</t>
  </si>
  <si>
    <t xml:space="preserve">                Accretion expense</t>
  </si>
  <si>
    <t>Change in environmental liabilities</t>
  </si>
  <si>
    <t>Net debt at beginning of year</t>
  </si>
  <si>
    <t>Increase in net debt</t>
  </si>
  <si>
    <t>Cost of tangible capital assets</t>
  </si>
  <si>
    <t>Closing balance</t>
  </si>
  <si>
    <t>Accumulated amortization</t>
  </si>
  <si>
    <t>Investments for repayment of bond</t>
  </si>
  <si>
    <t>Cost and amortized cost</t>
  </si>
  <si>
    <t>Fair valued</t>
  </si>
  <si>
    <t>Portfolio investments recorded at cost and amortized cost are comprised of the following:</t>
  </si>
  <si>
    <t>2023
Cost</t>
  </si>
  <si>
    <t>Guaranteed Investment Certificates</t>
  </si>
  <si>
    <t>Bonds</t>
  </si>
  <si>
    <t>Equities and other financial instruments</t>
  </si>
  <si>
    <t>Portfolio investments recorded at fair value are comprised of the following:</t>
  </si>
  <si>
    <t>Level 1</t>
  </si>
  <si>
    <t>Level 2</t>
  </si>
  <si>
    <t>Level 3</t>
  </si>
  <si>
    <t xml:space="preserve">Total
</t>
  </si>
  <si>
    <t>Other instruments designated at fair value</t>
  </si>
  <si>
    <t>Interest bearing securities</t>
  </si>
  <si>
    <t>Equities quoted in an active market</t>
  </si>
  <si>
    <t xml:space="preserve">     Pooled investments - Canadian</t>
  </si>
  <si>
    <t xml:space="preserve">     Pooled investments - Global</t>
  </si>
  <si>
    <t>2023 Balance</t>
  </si>
  <si>
    <t xml:space="preserve">     Canadian Northern Economic Development Agency</t>
  </si>
  <si>
    <t xml:space="preserve">     Crown - Indigenous Relations and Northern  Affairs Canada</t>
  </si>
  <si>
    <t xml:space="preserve">     Natural Sciences and Engineering Research Canada</t>
  </si>
  <si>
    <t xml:space="preserve">     Social Sciences and Humanities Research Council of Canada</t>
  </si>
  <si>
    <t>Restricted Assets (note 4)</t>
  </si>
  <si>
    <t>ENVIRONMENTAL LAIBILITIES</t>
  </si>
  <si>
    <t>ASSET RETIREMENT OBLIGATIONS AND LIABILITIES FOR SEWAGE LAGOONS AND SOLID WASTE SITES</t>
  </si>
  <si>
    <t>Buildings</t>
  </si>
  <si>
    <t>Infrastructure</t>
  </si>
  <si>
    <t>Liabilities for sewage lagoons and solid waste sites</t>
  </si>
  <si>
    <t>Solid waste sites</t>
  </si>
  <si>
    <t>Transfer payments and recoveries receivables</t>
  </si>
  <si>
    <t>Long-term debt principal repayments due in each fiscal year for the next five years and thereafter are as 
follows:</t>
  </si>
  <si>
    <t>Available borrowing capacity before the following:</t>
  </si>
  <si>
    <t>April 1, 2025</t>
  </si>
  <si>
    <t>January 1, 2024</t>
  </si>
  <si>
    <t>June 30, 2023</t>
  </si>
  <si>
    <t xml:space="preserve">    Carbon tax</t>
  </si>
  <si>
    <t>Cash and cash equivalents</t>
  </si>
  <si>
    <t>Due from the Government of Canada</t>
  </si>
  <si>
    <t>Accounts receivable</t>
  </si>
  <si>
    <t>Loans receivable</t>
  </si>
  <si>
    <t>Revaluation of asset retirement
obligations</t>
  </si>
  <si>
    <t>Actual 2023</t>
  </si>
  <si>
    <t xml:space="preserve">
Actual
2023</t>
  </si>
  <si>
    <t>GNWT Liability at March 31, 2023</t>
  </si>
  <si>
    <t>Northern Lights General
 Partnership</t>
  </si>
  <si>
    <t xml:space="preserve">      Percent (%)
             Change</t>
  </si>
  <si>
    <t>Type of Expenses
    by Program
       (in $000s)</t>
  </si>
  <si>
    <t>Net debt</t>
  </si>
  <si>
    <t>Non-financial assets</t>
  </si>
  <si>
    <t>Accumulated operating surplus at beginning of year</t>
  </si>
  <si>
    <t xml:space="preserve">
Accumulated operating surplus at end of year</t>
  </si>
  <si>
    <t>Housing</t>
  </si>
  <si>
    <t>General Government</t>
  </si>
  <si>
    <t>Liability</t>
  </si>
  <si>
    <t xml:space="preserve">
       Change in pension liabilities (assets)</t>
  </si>
  <si>
    <t>The following reflects the date of valuation for each plan for accounting purposes:</t>
  </si>
  <si>
    <t xml:space="preserve"> Last Extrapolation 
         Date</t>
  </si>
  <si>
    <t xml:space="preserve">     Tangible capital assets (schedule A)</t>
  </si>
  <si>
    <t xml:space="preserve">    Accumulated operating surplus</t>
  </si>
  <si>
    <t>Accumulated surplus is comprised of:</t>
  </si>
  <si>
    <t>Consolidated Statement of Operations and Accumulated Operating Surplus</t>
  </si>
  <si>
    <t xml:space="preserve">   Acquisition of tangible capital assets (schedule A)</t>
  </si>
  <si>
    <t xml:space="preserve">   Amortization of tangible capital assets (schedule A)</t>
  </si>
  <si>
    <t>Change in liabilities for sewage lagoons and solid waste sites</t>
  </si>
  <si>
    <t>Northwest Territories Business Development and Investment
  Corporation Act</t>
  </si>
  <si>
    <t>Student Financial Assistance Act</t>
  </si>
  <si>
    <t>Student Loan Fund:</t>
  </si>
  <si>
    <t xml:space="preserve">       Authorized limit for loans receivable</t>
  </si>
  <si>
    <t xml:space="preserve">       Less: Loans receivable balance (note 7)</t>
  </si>
  <si>
    <t>2023
Market Value</t>
  </si>
  <si>
    <t>Total portfolio investments</t>
  </si>
  <si>
    <t xml:space="preserve">
Accounts Receivable</t>
  </si>
  <si>
    <t>Allowance
 for Doubtful Account</t>
  </si>
  <si>
    <t xml:space="preserve">
Net 
2023</t>
  </si>
  <si>
    <t>Change
 in
Estimate</t>
  </si>
  <si>
    <t>2023
Liability</t>
  </si>
  <si>
    <t>Number
of
 Sites</t>
  </si>
  <si>
    <t>Abandoned infrastructure and schools</t>
  </si>
  <si>
    <t>Type of Site</t>
  </si>
  <si>
    <t>Unamortized premium, discount and insurance costs</t>
  </si>
  <si>
    <t>Total long-term debt</t>
  </si>
  <si>
    <t>Stanton Territorial Hospital 
   Renewal</t>
  </si>
  <si>
    <t xml:space="preserve">
PENSIONS (continued)</t>
  </si>
  <si>
    <t>Severance and
Removal</t>
  </si>
  <si>
    <t>Compensated
Absences</t>
  </si>
  <si>
    <t>Compensated 
Absences</t>
  </si>
  <si>
    <t>OTHER EMPLOYEE FUTURE BENEFITS AND COMPENSATED ABSENCES (continued)</t>
  </si>
  <si>
    <t xml:space="preserve">    Capital transfers</t>
  </si>
  <si>
    <t xml:space="preserve">    Corporate income tax</t>
  </si>
  <si>
    <t xml:space="preserve">    Personal income tax</t>
  </si>
  <si>
    <t>Roads and Bridges</t>
  </si>
  <si>
    <t xml:space="preserve">   Transfer payments</t>
  </si>
  <si>
    <t xml:space="preserve">   Valuation allowances</t>
  </si>
  <si>
    <t>Annual interest rate</t>
  </si>
  <si>
    <t>($ in millions)</t>
  </si>
  <si>
    <t>Revenues (Public Accounts, Section II, Schedule A)</t>
  </si>
  <si>
    <t xml:space="preserve">
Provision 6(3) - Infrastructure Financing</t>
  </si>
  <si>
    <t>Capital Acquisitions (Public Accounts, Section II, Schedule 4)</t>
  </si>
  <si>
    <t>Minimum cash required from operating surplus (50% of Acquisitions less out of scope items)</t>
  </si>
  <si>
    <t xml:space="preserve">    Operating surplus (Public Accounts, Section II, Statement of Operations)</t>
  </si>
  <si>
    <t xml:space="preserve">    Add non cash item - Amortization (Public Accounts,Section II, Statement of Cash flow)</t>
  </si>
  <si>
    <r>
      <t xml:space="preserve">(All calculations based on the </t>
    </r>
    <r>
      <rPr>
        <b/>
        <sz val="9"/>
        <color theme="1"/>
        <rFont val="Calibri"/>
        <family val="2"/>
        <scheme val="minor"/>
      </rPr>
      <t xml:space="preserve">Public Accounts, Section II </t>
    </r>
    <r>
      <rPr>
        <sz val="9"/>
        <color theme="1"/>
        <rFont val="Calibri"/>
        <family val="2"/>
        <scheme val="minor"/>
      </rPr>
      <t>- Non Consolidated Financial Statements)</t>
    </r>
  </si>
  <si>
    <t>Fiscal Responsibility Policy Compliance</t>
  </si>
  <si>
    <t>Environment &amp; Economic Development</t>
  </si>
  <si>
    <t>Education</t>
  </si>
  <si>
    <t>Health &amp; Social Services</t>
  </si>
  <si>
    <t>Justice</t>
  </si>
  <si>
    <t>Operation &amp; maintenance</t>
  </si>
  <si>
    <t>Amortization of TCAs</t>
  </si>
  <si>
    <t>COMPLETION OF ENTITIES CONSOLIDATED WITHIN THE PUBLIC ACCOUNTS</t>
  </si>
  <si>
    <t>APPENDIX A</t>
  </si>
  <si>
    <t>Due Date</t>
  </si>
  <si>
    <t>Completion Date</t>
  </si>
  <si>
    <t>Commission scolaire francophone Territoires du Nord-Ouest</t>
  </si>
  <si>
    <t>Housing Northwest Territories</t>
  </si>
  <si>
    <t xml:space="preserve">
As at March 31, 2024</t>
  </si>
  <si>
    <t xml:space="preserve">
For the year ended March 31, 2024</t>
  </si>
  <si>
    <t>For the year ended March 31, 2024</t>
  </si>
  <si>
    <t xml:space="preserve">
March 31, 2024</t>
  </si>
  <si>
    <t>Actual 2024</t>
  </si>
  <si>
    <t>Budget 2024</t>
  </si>
  <si>
    <t xml:space="preserve">
Actual
2024</t>
  </si>
  <si>
    <t>New in 2024</t>
  </si>
  <si>
    <t>Closed in 2024</t>
  </si>
  <si>
    <t>Number of
Sites 2024</t>
  </si>
  <si>
    <t xml:space="preserve">
Real GDP at Basic Prices, calendar years 2022 and 2023
Millions of Chained (2017) Dollars</t>
  </si>
  <si>
    <t xml:space="preserve">      Pension assets (note 16)</t>
  </si>
  <si>
    <t xml:space="preserve">    Other employee future benefits and compensated absences (note 17)</t>
  </si>
  <si>
    <t xml:space="preserve">      Cash and cash equivalents (note 3)</t>
  </si>
  <si>
    <t xml:space="preserve">    Pension liabilities (note 16)</t>
  </si>
  <si>
    <t>Contractual obligations and rights, guarantees and contingencies (notes 19 and 20)</t>
  </si>
  <si>
    <t xml:space="preserve">    Liabilities under public private partnerships (note 15)</t>
  </si>
  <si>
    <t xml:space="preserve">    Long-term debt (note 14)</t>
  </si>
  <si>
    <t xml:space="preserve">    Capital lease obligations (note 14)</t>
  </si>
  <si>
    <t xml:space="preserve">    Due to the Government of Canada (note 13)</t>
  </si>
  <si>
    <t xml:space="preserve">    Asset retirement obligations (note 12)</t>
  </si>
  <si>
    <t xml:space="preserve">    Liabilities for sewage lagoons and solid waste sites (note 12)</t>
  </si>
  <si>
    <t xml:space="preserve">    Environmental liabilities (note 11)</t>
  </si>
  <si>
    <t xml:space="preserve">    Deferred revenue (note 10)</t>
  </si>
  <si>
    <t xml:space="preserve">    Accounts payable and accrued liabilities (note 9)</t>
  </si>
  <si>
    <t xml:space="preserve">    Short term loans (note 8)</t>
  </si>
  <si>
    <t xml:space="preserve">      Due from the Government of Canada (note 13)</t>
  </si>
  <si>
    <t xml:space="preserve">   Grant from the Government of  Canada (note 2(o))</t>
  </si>
  <si>
    <t xml:space="preserve">   Transfer payments (note 21)</t>
  </si>
  <si>
    <t xml:space="preserve">    Corporate and personal income taxes (note 21)</t>
  </si>
  <si>
    <t xml:space="preserve">    Other taxes (note 21)</t>
  </si>
  <si>
    <t xml:space="preserve">    Sales (note 22)</t>
  </si>
  <si>
    <t xml:space="preserve">    Recoveries (note 22)</t>
  </si>
  <si>
    <t>Budget
(Note 1(b))
$</t>
  </si>
  <si>
    <t>Actual
$</t>
  </si>
  <si>
    <t xml:space="preserve">   Legislative Assembly and Statutory Offices</t>
  </si>
  <si>
    <t>Budget
$</t>
  </si>
  <si>
    <t xml:space="preserve">   Annual operating surplus (deficit)</t>
  </si>
  <si>
    <t>Annual operating surplus (deficit)</t>
  </si>
  <si>
    <t xml:space="preserve">   Revaluation of asset retirement obligations (schedule A)</t>
  </si>
  <si>
    <t xml:space="preserve">2024
Actual
</t>
  </si>
  <si>
    <t>Unrealized gain (loss) attributable to:</t>
  </si>
  <si>
    <t xml:space="preserve">2024
</t>
  </si>
  <si>
    <t xml:space="preserve">           Annual operating surplus (deficit)</t>
  </si>
  <si>
    <t xml:space="preserve"> Revaluation of asset retirement obligations on surplus</t>
  </si>
  <si>
    <t xml:space="preserve"> Revaluation of environmental liabilities</t>
  </si>
  <si>
    <t xml:space="preserve"> Revaluation of liabilities for sewage lagoons and solid waste sites</t>
  </si>
  <si>
    <t xml:space="preserve"> Change from pension assets accruals</t>
  </si>
  <si>
    <t xml:space="preserve"> Change from pension liabilities accruals</t>
  </si>
  <si>
    <t xml:space="preserve"> Revaluation of other employee future benefits and compensated
    absences</t>
  </si>
  <si>
    <t>Change in due from the Government of Canada</t>
  </si>
  <si>
    <t>Change in due to the Government of Canada</t>
  </si>
  <si>
    <t>Change in asset retirement obligations</t>
  </si>
  <si>
    <t>Change in pension liabilities</t>
  </si>
  <si>
    <t>Change in pension assets</t>
  </si>
  <si>
    <t>Cash and cash equivalents provide by (used for) capital transactions</t>
  </si>
  <si>
    <t>Cash and cash equivalents provided by (used for) operating transactions</t>
  </si>
  <si>
    <t>Increase (decrease) in cash and cash equivalents</t>
  </si>
  <si>
    <t xml:space="preserve">       Portfolio Investments</t>
  </si>
  <si>
    <t xml:space="preserve">       Cash</t>
  </si>
  <si>
    <t>Portfolio Investments for the Legislative Assembly Supplementary        Retiring Allowance (note 16)</t>
  </si>
  <si>
    <t>2024
Cost</t>
  </si>
  <si>
    <t>2024
Market Value</t>
  </si>
  <si>
    <t xml:space="preserve">
Net 
2024</t>
  </si>
  <si>
    <t>Prosper NWT loans to businesses receivable over a maximum of 
25 years, secured by real property, heavy equipment and general security agreements; bearing fixed interest between 1.75% and 11.00%, (2023 - between 1.75% and 7.95%) before valuation allowance of $3,745 (2023 - $4,038).</t>
  </si>
  <si>
    <t>Students Loan Fund loans due in installments to 2045, bearing fixed interest between 0.00% and 10.00%, (2023 - between 0.00% and 11.75%) unsecured, before valuation allowance and loan remissions of $16,958 (2023 - $16,774).</t>
  </si>
  <si>
    <t>Housing Northwest Territories mortgages and loans to individuals receivable over a maximum of 25 years, some of which are unsecured and others are secured by registered charges against real property bearing fixed interest between 0.00% and 10.50%, (2023 - between 0.00% and 10.50%) before valuation allowance of $6,683 (2023 - $6,832).</t>
  </si>
  <si>
    <t>Government Transfers:</t>
  </si>
  <si>
    <t>2024 Balance</t>
  </si>
  <si>
    <t xml:space="preserve">     Canadian Mortgage and Housing Corporation</t>
  </si>
  <si>
    <t xml:space="preserve">     Environment and Climate Change</t>
  </si>
  <si>
    <t>Taxation:</t>
  </si>
  <si>
    <t>Other:</t>
  </si>
  <si>
    <t>Non-renewable resources</t>
  </si>
  <si>
    <t>2024
Liability</t>
  </si>
  <si>
    <t>New
Sites
in 2024</t>
  </si>
  <si>
    <t>Remediation Expenditures</t>
  </si>
  <si>
    <t>New Liabilities Incurred</t>
  </si>
  <si>
    <t>Asset retirement obligations</t>
  </si>
  <si>
    <t>2023 Liability</t>
  </si>
  <si>
    <t>Accretion Expense</t>
  </si>
  <si>
    <t>Revisions in Estimated Cash Flows</t>
  </si>
  <si>
    <t>2024 Liability</t>
  </si>
  <si>
    <t>Due to the Government of Canada</t>
  </si>
  <si>
    <t>Excess income tax advances</t>
  </si>
  <si>
    <t>Miscellaneous payables</t>
  </si>
  <si>
    <t>DUE TO (FROM) THE GOVERNMENT OF CANADA</t>
  </si>
  <si>
    <t>LONG-TERM DEBT AND CAPITAL LEASE OBLIGATIONS</t>
  </si>
  <si>
    <t>Deh Cho Bridge: Real return senior bonds with accrued inflation adjustment, maturing June 1, 2046, redeemable at the option of the issuer, bearing interest at 3.17% (2023 - 3.17%) payable semi-annually, unsecured.</t>
  </si>
  <si>
    <t>Amortizing Debentures, due 2032 to 2047, bearing interest between 3.98% and 6.42% (2023 - between 3.98% and 6.42%), unsecured.</t>
  </si>
  <si>
    <t>Debentures, due 2025 to 2053, bearing interest between 3.82% and 6.00% (2023 - between 3.82% and 6.00%), unsecured.</t>
  </si>
  <si>
    <t>Bond, due September 29, 2051, bearing interest at 2.20% (2023 - 2.20%) payable semi-annually, unsecured.</t>
  </si>
  <si>
    <t>Mortgages payable to Canada Mortgage and Housing Corporation for three third party loans under the Social Housing Agreement, maturing in 2026 and 2027, bearing interest at rates between 0.68% and 1.01% (2023 - between 0.68% and 1.01%), unsecured.</t>
  </si>
  <si>
    <t>Loans due to Canada Mortgage and Housing Corporation, repayable in annual installments until the year 2033, bearing interest at a rate of 6.97% (2023 - 6.97%), unsecured.</t>
  </si>
  <si>
    <t>2030 and beyond</t>
  </si>
  <si>
    <t>Short term loans (note 8)</t>
  </si>
  <si>
    <t>Long-term debt (note 14)</t>
  </si>
  <si>
    <t>Capital lease obligations (note 14)</t>
  </si>
  <si>
    <t>Guarantees (note 20(a))</t>
  </si>
  <si>
    <t>Liabilities under Public Private Partnerships (note 15)</t>
  </si>
  <si>
    <t>Available Borrowing Capacity</t>
  </si>
  <si>
    <t>Actual completion
date</t>
  </si>
  <si>
    <t>The P3 liabilities are:</t>
  </si>
  <si>
    <t>Interest</t>
  </si>
  <si>
    <t>Payments</t>
  </si>
  <si>
    <t xml:space="preserve">2030 and beyond </t>
  </si>
  <si>
    <t>Pension liabilities (assets)</t>
  </si>
  <si>
    <t>Accrued benefit asset</t>
  </si>
  <si>
    <t xml:space="preserve">     Legislative Assembly Retiring Allowance Plan</t>
  </si>
  <si>
    <t xml:space="preserve">     Hay River Health and Social Services Pension Plan</t>
  </si>
  <si>
    <t>Accrued benefit liability</t>
  </si>
  <si>
    <t xml:space="preserve">     Judges Registered Pension Plan</t>
  </si>
  <si>
    <t xml:space="preserve">     Judges Supplemental Pension Plan</t>
  </si>
  <si>
    <t xml:space="preserve">     Legislative Assembly Supplemental Retiring Allowance Plan</t>
  </si>
  <si>
    <t xml:space="preserve">     Yellowknife Catholic School Registered Pension Plan</t>
  </si>
  <si>
    <t xml:space="preserve">     Yellowknife Catholic School Supplemental Pension Plan</t>
  </si>
  <si>
    <t>Total net (benefit) liability</t>
  </si>
  <si>
    <t>Legislative Assembly Supplemental Retiring Allowance Plan</t>
  </si>
  <si>
    <t>Judges Registered Pension Plan</t>
  </si>
  <si>
    <t>Judges Supplemental Pension Plan</t>
  </si>
  <si>
    <t>Yellowknife Catholic School Registered Pension Plan</t>
  </si>
  <si>
    <t>Yellowknife Catholic School Supplemental Pension Plan</t>
  </si>
  <si>
    <t>Hay River Health and Social Services Pension Plan</t>
  </si>
  <si>
    <t>2024
Total</t>
  </si>
  <si>
    <t>2023
Total</t>
  </si>
  <si>
    <t>Unamortized actuarial gains (losses)</t>
  </si>
  <si>
    <t xml:space="preserve">2024
Total     </t>
  </si>
  <si>
    <t xml:space="preserve">2023
Total     </t>
  </si>
  <si>
    <t>Reduction in Impairment of pension asset</t>
  </si>
  <si>
    <t>Amortization of actuarial (gains) losses</t>
  </si>
  <si>
    <t>March 31, 2024</t>
  </si>
  <si>
    <t>January 31, 2024</t>
  </si>
  <si>
    <t>January 1, 2025</t>
  </si>
  <si>
    <t>June 30, 2024</t>
  </si>
  <si>
    <t>Unamortized net actuarial gain (loss)</t>
  </si>
  <si>
    <t>Net future liability</t>
  </si>
  <si>
    <t>Actuarial (gains) losses</t>
  </si>
  <si>
    <t>Total other employee future benefits
     and compensated absences</t>
  </si>
  <si>
    <t>Amortization of actuarial (gain) loss</t>
  </si>
  <si>
    <t>The discount rate used to determine the accrued benefit obligation is an average of 5.3% (2023 - 4.8%). The expected payments during the next five fiscal years are:</t>
  </si>
  <si>
    <t>2030+</t>
  </si>
  <si>
    <t xml:space="preserve">
TRANSFER PAYMENTS, CORPORATE AND PERSONAL INCOME TAXES AND OTHER TAXES</t>
  </si>
  <si>
    <t>Sales</t>
  </si>
  <si>
    <t xml:space="preserve">    Liquor and cannabis products</t>
  </si>
  <si>
    <t xml:space="preserve">    Petroleum products</t>
  </si>
  <si>
    <t xml:space="preserve">    Marine Transportation Services</t>
  </si>
  <si>
    <t xml:space="preserve">    Power</t>
  </si>
  <si>
    <t xml:space="preserve">    Arts and crafts</t>
  </si>
  <si>
    <t xml:space="preserve">    Rental and lease</t>
  </si>
  <si>
    <t xml:space="preserve">    Interest income</t>
  </si>
  <si>
    <t>SALES, GENERAL, NON-RENEWABLE RESOURCE AND RECOVERIES REVENUE</t>
  </si>
  <si>
    <t xml:space="preserve">    Gain on disposition of assets</t>
  </si>
  <si>
    <t>Exchange</t>
  </si>
  <si>
    <t>Non-Exchange</t>
  </si>
  <si>
    <t>Recoveries</t>
  </si>
  <si>
    <t>The aging information for the Government's accounts receivable that are past due and not impaired is as follows:</t>
  </si>
  <si>
    <t>Accounts receivables</t>
  </si>
  <si>
    <t>FINANCIAL RISK MANAGEMENT</t>
  </si>
  <si>
    <t>a) Credit risk</t>
  </si>
  <si>
    <t>31-60 days</t>
  </si>
  <si>
    <t>61-90 days</t>
  </si>
  <si>
    <t>Over 90 days</t>
  </si>
  <si>
    <t>The Government's maximum exposure to credit risk at March 31, 2024 is as follows:</t>
  </si>
  <si>
    <t>Portfolio investments, excluding equities</t>
  </si>
  <si>
    <t>FINANCIAL RISK MANAGEMENT (continued)</t>
  </si>
  <si>
    <t>c) Liquidity risk</t>
  </si>
  <si>
    <t>Expected contractual maturities for financial liabilities are disclosed in the table below.</t>
  </si>
  <si>
    <t>Undiscounted cash flows of financial liabilities</t>
  </si>
  <si>
    <t>Less than one year or on demand</t>
  </si>
  <si>
    <t>Later than one year and less than five years</t>
  </si>
  <si>
    <t>Later than 5 years</t>
  </si>
  <si>
    <t>Short-term loans</t>
  </si>
  <si>
    <t>Accounts payable and accrued liabilities</t>
  </si>
  <si>
    <t>Capital lease obligations</t>
  </si>
  <si>
    <t>Long term debt</t>
  </si>
  <si>
    <t>Liabilities under Public Private Partnerships</t>
  </si>
  <si>
    <t>Other Public Agencies</t>
  </si>
  <si>
    <t>Total for All Segments</t>
  </si>
  <si>
    <t xml:space="preserve">
Annual operating surplus (deficit)</t>
  </si>
  <si>
    <t xml:space="preserve">   Non-renewable resource revenues</t>
  </si>
  <si>
    <t>Annual Operating Surplus (Deficit)</t>
  </si>
  <si>
    <t>Consolidated Results of Operations</t>
  </si>
  <si>
    <t>Actual to Budget</t>
  </si>
  <si>
    <t>Amount</t>
  </si>
  <si>
    <t>%</t>
  </si>
  <si>
    <t>Actual to Prior</t>
  </si>
  <si>
    <t>+ $146,175</t>
  </si>
  <si>
    <t>+ $285,508</t>
  </si>
  <si>
    <t>- $139,333</t>
  </si>
  <si>
    <t>+ 5.1%</t>
  </si>
  <si>
    <t>+ 10.5%</t>
  </si>
  <si>
    <t>- 113.7%</t>
  </si>
  <si>
    <t>+ $195,487</t>
  </si>
  <si>
    <t>+ $318,391</t>
  </si>
  <si>
    <t>- $122,904</t>
  </si>
  <si>
    <t>+ 7.0%</t>
  </si>
  <si>
    <t>+ 11.8%</t>
  </si>
  <si>
    <t>- 115.9%</t>
  </si>
  <si>
    <t>Consolidated Financial Position</t>
  </si>
  <si>
    <t>Non-Financial Assets</t>
  </si>
  <si>
    <t>+ $82,292</t>
  </si>
  <si>
    <t>+ $225,571</t>
  </si>
  <si>
    <t>- $143,279</t>
  </si>
  <si>
    <t>+ $129,117</t>
  </si>
  <si>
    <t>- $14,162</t>
  </si>
  <si>
    <t>+ 10.9%</t>
  </si>
  <si>
    <t>+ 9.6%</t>
  </si>
  <si>
    <t>- 9.0%</t>
  </si>
  <si>
    <t>+ 3.2%</t>
  </si>
  <si>
    <t>- 0.6%</t>
  </si>
  <si>
    <t>Original Budget</t>
  </si>
  <si>
    <t>Revised Budget</t>
  </si>
  <si>
    <t>Supplemental Appropriations</t>
  </si>
  <si>
    <t>Number of Sites 2023</t>
  </si>
  <si>
    <t>Cash and Cash Equivalents</t>
  </si>
  <si>
    <t>Actual
2024</t>
  </si>
  <si>
    <t>Actual
2023</t>
  </si>
  <si>
    <t>Cash and cash equivalents provided by (used for):</t>
  </si>
  <si>
    <t xml:space="preserve">     Operating transactions</t>
  </si>
  <si>
    <t xml:space="preserve">     Investing transactions</t>
  </si>
  <si>
    <t xml:space="preserve">     Capital transactions</t>
  </si>
  <si>
    <t xml:space="preserve">     Financing transactions</t>
  </si>
  <si>
    <t>Cash and cash equivalents at the beginning of year</t>
  </si>
  <si>
    <t>Cash and cash equivalents at the end of year</t>
  </si>
  <si>
    <t>Cost
2024</t>
  </si>
  <si>
    <t>Market
2024</t>
  </si>
  <si>
    <t>The Consolidated Statement of Cash Flow reports on the sources and uses of cash and cash equivalents during the fiscal year as summarized below:</t>
  </si>
  <si>
    <t>Portfolio Investments</t>
  </si>
  <si>
    <t>Deferred Revenues</t>
  </si>
  <si>
    <t>Government transfers</t>
  </si>
  <si>
    <t>Increases</t>
  </si>
  <si>
    <t>Decreases</t>
  </si>
  <si>
    <t>Balance 
2023</t>
  </si>
  <si>
    <t>Balance 
2024</t>
  </si>
  <si>
    <t>Description of 2024 Liability</t>
  </si>
  <si>
    <t>(in 000s)</t>
  </si>
  <si>
    <t>Government owned assets</t>
  </si>
  <si>
    <t xml:space="preserve">     Buildings</t>
  </si>
  <si>
    <t xml:space="preserve">     Infrastructure</t>
  </si>
  <si>
    <t>Assumed liability</t>
  </si>
  <si>
    <t xml:space="preserve">     Sewage Lagoons</t>
  </si>
  <si>
    <t xml:space="preserve">     Solid Waste Sites</t>
  </si>
  <si>
    <t>Undiscounted expenditures of $219,555 to be settled between 2025 to 2084.</t>
  </si>
  <si>
    <t>Undiscounted expenditures of $127,869 to be settled between 2025 to 2111.</t>
  </si>
  <si>
    <t>At March 31, 2024, the ARO liabilities consisted of the following:</t>
  </si>
  <si>
    <t>Asset Retirement Obligation and Liabilities for Sewage Lagoons and Solid Waste Sites</t>
  </si>
  <si>
    <t>Project Description</t>
  </si>
  <si>
    <t>1,154 km of high-speed fiber optic telecommunications cable from McGill Lake to Inuvik, NWT</t>
  </si>
  <si>
    <t>280,000 square foot tertiary level facility in Yellowknife</t>
  </si>
  <si>
    <t>97 km all-weather access road from Highway 3 to Whati, NWT</t>
  </si>
  <si>
    <t>GNWT Liability at March 31, 2024</t>
  </si>
  <si>
    <t>Interest expense for 2023-24</t>
  </si>
  <si>
    <t>Annual operation and maintenace payments</t>
  </si>
  <si>
    <t>Total remaining operational commitments to the end of the agreement</t>
  </si>
  <si>
    <t>Acquisitions during the year</t>
  </si>
  <si>
    <t>Tangible Capital Assets</t>
  </si>
  <si>
    <t>Inuvik runway project</t>
  </si>
  <si>
    <t>NT Hydro Corporation's power generating and distribution assets and equipment</t>
  </si>
  <si>
    <t>Housing NWT's public, homeownership rental and market rental units</t>
  </si>
  <si>
    <t>Various roads and bridges</t>
  </si>
  <si>
    <t>Communnity health centres, field support offices, schools, campground shelter &amp; equipment, information systems and equipment</t>
  </si>
  <si>
    <t>Aurora College's computers, equipment and buildings</t>
  </si>
  <si>
    <t>Other capital projects</t>
  </si>
  <si>
    <t>Revenue (in $000s)</t>
  </si>
  <si>
    <t>2023
Actual</t>
  </si>
  <si>
    <t>2024
Actual</t>
  </si>
  <si>
    <t>2024
Budget</t>
  </si>
  <si>
    <t>Territorial Formula Financing Grant</t>
  </si>
  <si>
    <t>Transfers from Canada</t>
  </si>
  <si>
    <t>Own Source Revenues</t>
  </si>
  <si>
    <t>Income from portfolio investments</t>
  </si>
  <si>
    <t>Recoveries' of prior years' expenses</t>
  </si>
  <si>
    <t>Variance:</t>
  </si>
  <si>
    <t>The increase is due to a higher Gross Expenditure base as well as the reductions in other source revenues being substituted by the grant.</t>
  </si>
  <si>
    <t>The budget was reduced to align with the capital program; the actuals were higher compared to both the budget and prior primarily due to the transfers for addressing the 2023 fire season including evacuations costs and the Inuvik Airport transfer payments.</t>
  </si>
  <si>
    <t>Budget is based on conservative estimates of taxable incomes; actual 2024 resulted from higher taxable incomes in the territory.</t>
  </si>
  <si>
    <t>Corporate &amp; personal income taxes</t>
  </si>
  <si>
    <t>Budget and actual are both higher due to increases in the tax rates for carbon taxes and increases in payroll taxes due to higher taxable incomes.</t>
  </si>
  <si>
    <t>Budget and actual higher mainly due to increased airport improvement fees revenue and interest income.</t>
  </si>
  <si>
    <t>Budget is based on low rates of return; actuals 2024 exceed both budget and prior due to increase in investment base and higher interest rates.</t>
  </si>
  <si>
    <t>Adjustments on adoption of the financial instruments related standards:</t>
  </si>
  <si>
    <t xml:space="preserve">    Acquisition of long-term debt</t>
  </si>
  <si>
    <t>Budget estimate expected an improvement in global commodity prices; actual results are much lower as both commodity prices and volumes sold decreased.</t>
  </si>
  <si>
    <t>Actual 2024 are lower due to sales in MTS being affected by prolonged evacuation from Hay River as well as less shipments due to low water levels.</t>
  </si>
  <si>
    <t>Actual 2024 are lower due to budgeted third-party recoveries in NTHSSA not realized. The increase in actuals from prior year are due to higher health cost recoveries for NTHSSA.</t>
  </si>
  <si>
    <t>Budget is set low as RPYE is not expected to be significant. Actual was due to recovery in estimates for ARO and SWS and SL as a result of changes in discount rate.</t>
  </si>
  <si>
    <t xml:space="preserve">     Short-term Interest Expense (Public Accounts, Section II, note 8)</t>
  </si>
  <si>
    <t xml:space="preserve">     Bond (Public Accounts, Section II, note 14)</t>
  </si>
  <si>
    <t xml:space="preserve">     Deh Cho Bridge (Public Accounts, Section II, note 14)</t>
  </si>
  <si>
    <t xml:space="preserve">     P3 Debt Servicing (Public Accounts, Section II, note 15)</t>
  </si>
  <si>
    <t>Net Cash Surplus for Infrastructure Investment</t>
  </si>
  <si>
    <t>Maximum Debt Servicing Payments - 5% of Revenues</t>
  </si>
  <si>
    <t>Section 32 of the Financial Administration Act establishes the requirements for the preparation of the annual reports of the components of the GRE. The following table lists the consolidated entities and completion date of their audited financial statements, which is a component of the annual report:</t>
  </si>
  <si>
    <t>Entities with June 30 year ends</t>
  </si>
  <si>
    <t>Entities with March 31 year ends</t>
  </si>
  <si>
    <t>Ndilo Divisional Education Authority</t>
  </si>
  <si>
    <t>Yellowknife District No. 1 Education Authority</t>
  </si>
  <si>
    <t>Prosper NWT</t>
  </si>
  <si>
    <t>Tłįchǫ Community Services Agency</t>
  </si>
  <si>
    <t>Legislative Assembly &amp; Statutory Offices</t>
  </si>
  <si>
    <t>The increase in budget and actuals is mainly due to the 2023 wildfire season costs. In addition, starting in 2024, the Department of Lands is included in this program since merging with the Department of Environment and Natural Resources to form Department of Environment and Climate Change effective April 1, 2023 (previously reported under Infrastructure).</t>
  </si>
  <si>
    <t>The increase in budget and actuals is mainly due to increased diesel purchases for power generation due to impact of low water levels on hydro power generation.</t>
  </si>
  <si>
    <t>The increase in actuals is due to increased compensation and benefits expenses across school boards and departmental staff; increased costs for the student financial assistance program; and increased program expenses driven by increased funding. 
There is no significant difference between 2024 budget and actuals.</t>
  </si>
  <si>
    <t>The increase in actuals is mainly due to various additional funding received after the main estimates process through the supplementary appropriation process. In addition, there was higher utilization of out of territory services and supplemental health benefits program; hand higher medical travel and locum services.</t>
  </si>
  <si>
    <t>The decrease in actuals from budget is mainly due to lower grants and contributions, lower amortization, and budgetary compilation overstatement of operations and maintenance expenses. The actual spend has increased from prior year mainly due to compensation and benefits expense annual increases.</t>
  </si>
  <si>
    <t>The budget and actual increase from 2023 to 2024 is a result of the 2024 election year.</t>
  </si>
  <si>
    <t>The increase in actuals is due to the natural disaster recovery assistance and evacuation support payments; increased interest costs and increased environmental liabilities. The budget does not include supplementary appropriations.</t>
  </si>
  <si>
    <t>There is no significant difference between actuals and budget.</t>
  </si>
  <si>
    <t>Type of Expenses by Object
(in $000s)</t>
  </si>
  <si>
    <t>Grants &amp; contributions</t>
  </si>
  <si>
    <t>Compensation &amp; benefits</t>
  </si>
  <si>
    <t>The 2023 actuals were under budget due to less program uptake for various contribution funding. The 2024 actual contributions were lower than budget due to less uptake on projects due to most organizations' timelines impacted by the evacuations; partly offset by unbudgeted evacuation support payments.</t>
  </si>
  <si>
    <t>The Government budget has expectations of increased costs due to inflation; actual results were higher than budget as a result of wildfire costs and increases in costs associated with tackling the low water levels in the Territory.</t>
  </si>
  <si>
    <t>The Government budget for compensation is based on funded positions; actual results are higher to account for unfunded positions as well as to account for the extra compensation for addressing the wildfires in 2023.</t>
  </si>
  <si>
    <t>The Government does not expect to have valuation allowances and therefore does not budget this object.</t>
  </si>
  <si>
    <t>The Government budgeted a larger asset base as a result of completed projects as well as additions from ARO; actual results were based on less projects than budget completed and no significant increase in ARO assets.</t>
  </si>
  <si>
    <t>Mortgage payable to Canada Mortgage and Housing Corporation, repayable in monthly installments of $7 (2023 - $7) maturing June 2024, bearing interest at 3.30% (2023 - 3.30%), secured with real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</si>
</sst>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41" formatCode="_(* #,##0_);_(* \(#,##0\);_(* &quot;-&quot;_);_(@_)"/>
    <numFmt numFmtId="44" formatCode="_(&quot;$&quot;* #,##0.00_);_(&quot;$&quot;* \(#,##0.00\);_(&quot;$&quot;* &quot;-&quot;??_);_(@_)"/>
    <numFmt numFmtId="164" formatCode="_-* #,##0.00_-;\-* #,##0.00_-;_-* &quot;-&quot;??_-;_-@_-"/>
    <numFmt numFmtId="165" formatCode="_-* #,##0_-;\-* #,##0_-;_-* &quot;-&quot;??_-;_-@_-"/>
    <numFmt numFmtId="166" formatCode="_-&quot;$&quot;* #,##0_-;\-&quot;$&quot;* #,##0_-;_-&quot;$&quot;* &quot;-&quot;??_-;_-@_-"/>
    <numFmt numFmtId="167" formatCode="0.0"/>
    <numFmt numFmtId="168" formatCode="0.0%"/>
    <numFmt numFmtId="169" formatCode="&quot;$&quot;#,##0"/>
    <numFmt numFmtId="170" formatCode="[$-409]d\-mmm\-yyyy;@"/>
    <numFmt numFmtId="171" formatCode="0_);\(0\)"/>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b/>
      <i/>
      <sz val="11"/>
      <color theme="1"/>
      <name val="Calibri"/>
      <family val="2"/>
      <scheme val="minor"/>
    </font>
    <font>
      <b/>
      <sz val="9.5"/>
      <color theme="1"/>
      <name val="Cambria"/>
      <family val="1"/>
    </font>
    <font>
      <sz val="9.5"/>
      <color theme="1"/>
      <name val="Cambria"/>
      <family val="1"/>
    </font>
    <font>
      <b/>
      <sz val="11"/>
      <color theme="1"/>
      <name val="Calibri"/>
      <family val="2"/>
    </font>
    <font>
      <u/>
      <sz val="11"/>
      <color theme="1"/>
      <name val="Calibri"/>
      <family val="2"/>
      <scheme val="minor"/>
    </font>
    <font>
      <b/>
      <sz val="12"/>
      <color theme="1"/>
      <name val="Calibri"/>
      <family val="2"/>
      <scheme val="minor"/>
    </font>
    <font>
      <i/>
      <sz val="11"/>
      <color theme="1"/>
      <name val="Calibri"/>
      <family val="2"/>
      <scheme val="minor"/>
    </font>
    <font>
      <u val="singleAccounting"/>
      <sz val="11"/>
      <color theme="1"/>
      <name val="Calibri"/>
      <family val="2"/>
      <scheme val="minor"/>
    </font>
    <font>
      <sz val="9"/>
      <color theme="1"/>
      <name val="Calibri"/>
      <family val="2"/>
      <scheme val="minor"/>
    </font>
    <font>
      <b/>
      <sz val="11"/>
      <name val="Calibri"/>
      <family val="2"/>
      <scheme val="minor"/>
    </font>
    <font>
      <b/>
      <sz val="11"/>
      <color theme="8" tint="-0.249977111117893"/>
      <name val="Calibri"/>
      <family val="2"/>
      <scheme val="minor"/>
    </font>
    <font>
      <b/>
      <sz val="9"/>
      <color theme="1"/>
      <name val="Calibri"/>
      <family val="2"/>
      <scheme val="minor"/>
    </font>
    <font>
      <b/>
      <sz val="11"/>
      <color theme="3" tint="0.39997558519241921"/>
      <name val="Calibri"/>
      <family val="2"/>
      <scheme val="minor"/>
    </font>
    <font>
      <sz val="11"/>
      <color theme="3" tint="0.39997558519241921"/>
      <name val="Calibri"/>
      <family val="2"/>
      <scheme val="minor"/>
    </font>
    <font>
      <sz val="11"/>
      <color theme="3" tint="0.39997558519241921"/>
      <name val="Calibri"/>
      <family val="2"/>
    </font>
    <font>
      <b/>
      <sz val="12"/>
      <color theme="3" tint="0.39997558519241921"/>
      <name val="Calibri"/>
      <family val="2"/>
      <scheme val="minor"/>
    </font>
    <font>
      <sz val="11"/>
      <color rgb="FFFF0000"/>
      <name val="Calibri"/>
      <family val="2"/>
      <scheme val="minor"/>
    </font>
    <font>
      <sz val="11"/>
      <name val="Calibri"/>
      <family val="2"/>
      <scheme val="minor"/>
    </font>
    <font>
      <sz val="12"/>
      <color theme="3" tint="0.39997558519241921"/>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s>
  <borders count="20">
    <border>
      <left/>
      <right/>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thin">
        <color theme="3" tint="0.39997558519241921"/>
      </bottom>
      <diagonal/>
    </border>
    <border>
      <left/>
      <right style="thin">
        <color theme="3" tint="0.39997558519241921"/>
      </right>
      <top/>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right style="thin">
        <color theme="3" tint="0.39997558519241921"/>
      </right>
      <top style="thin">
        <color theme="3" tint="0.39997558519241921"/>
      </top>
      <bottom style="thin">
        <color theme="3" tint="0.39997558519241921"/>
      </bottom>
      <diagonal/>
    </border>
    <border>
      <left style="thin">
        <color theme="3" tint="0.39997558519241921"/>
      </left>
      <right style="thin">
        <color theme="3" tint="0.39997558519241921"/>
      </right>
      <top/>
      <bottom style="thin">
        <color theme="3" tint="0.39997558519241921"/>
      </bottom>
      <diagonal/>
    </border>
    <border>
      <left/>
      <right style="thin">
        <color theme="3" tint="0.39997558519241921"/>
      </right>
      <top/>
      <bottom style="thin">
        <color theme="3" tint="0.39997558519241921"/>
      </bottom>
      <diagonal/>
    </border>
    <border>
      <left/>
      <right/>
      <top style="thin">
        <color theme="1"/>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322">
    <xf numFmtId="0" fontId="0" fillId="0" borderId="0" xfId="0"/>
    <xf numFmtId="0" fontId="2" fillId="0" borderId="0" xfId="0" applyFont="1"/>
    <xf numFmtId="0" fontId="0" fillId="0" borderId="0" xfId="0" applyAlignment="1">
      <alignment wrapText="1"/>
    </xf>
    <xf numFmtId="0" fontId="0" fillId="0" borderId="1" xfId="0" applyBorder="1" applyAlignment="1">
      <alignment wrapText="1"/>
    </xf>
    <xf numFmtId="0" fontId="0" fillId="0" borderId="1" xfId="0" applyBorder="1"/>
    <xf numFmtId="165" fontId="0" fillId="0" borderId="0" xfId="1" applyNumberFormat="1" applyFont="1"/>
    <xf numFmtId="0" fontId="2" fillId="0" borderId="1" xfId="0" applyFont="1" applyBorder="1"/>
    <xf numFmtId="0" fontId="2" fillId="0" borderId="0" xfId="0" applyFont="1" applyAlignment="1">
      <alignment wrapText="1"/>
    </xf>
    <xf numFmtId="0" fontId="2" fillId="0" borderId="1" xfId="0" applyFont="1" applyBorder="1" applyAlignment="1">
      <alignment wrapText="1"/>
    </xf>
    <xf numFmtId="0" fontId="3" fillId="0" borderId="0" xfId="0" applyFont="1" applyAlignment="1">
      <alignment horizontal="left" vertical="center" wrapText="1" indent="5"/>
    </xf>
    <xf numFmtId="0" fontId="4" fillId="0" borderId="0" xfId="0" applyFont="1"/>
    <xf numFmtId="0" fontId="4" fillId="0" borderId="0" xfId="0" applyFont="1" applyAlignment="1">
      <alignment wrapText="1"/>
    </xf>
    <xf numFmtId="0" fontId="3" fillId="0" borderId="0" xfId="0" applyFont="1" applyAlignment="1">
      <alignment horizontal="left" vertical="center" wrapText="1" indent="4"/>
    </xf>
    <xf numFmtId="0" fontId="3" fillId="0" borderId="0" xfId="0" applyFont="1" applyAlignment="1">
      <alignment horizontal="left" vertical="top" wrapText="1" indent="4"/>
    </xf>
    <xf numFmtId="166" fontId="0" fillId="0" borderId="0" xfId="0" applyNumberFormat="1"/>
    <xf numFmtId="0" fontId="3" fillId="0" borderId="0" xfId="0" applyFont="1" applyAlignment="1">
      <alignment horizontal="justify" vertical="center" wrapText="1"/>
    </xf>
    <xf numFmtId="0" fontId="3"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0" fillId="0" borderId="0" xfId="0" applyAlignment="1">
      <alignment horizontal="centerContinuous"/>
    </xf>
    <xf numFmtId="164" fontId="0" fillId="0" borderId="0" xfId="1" applyFont="1"/>
    <xf numFmtId="0" fontId="2" fillId="0" borderId="0" xfId="0" applyFont="1" applyAlignment="1">
      <alignment horizontal="center"/>
    </xf>
    <xf numFmtId="41" fontId="0" fillId="0" borderId="0" xfId="1" applyNumberFormat="1" applyFont="1"/>
    <xf numFmtId="41" fontId="2" fillId="0" borderId="0" xfId="1" applyNumberFormat="1" applyFont="1"/>
    <xf numFmtId="41" fontId="0" fillId="0" borderId="0" xfId="1" quotePrefix="1" applyNumberFormat="1" applyFont="1" applyAlignment="1">
      <alignment horizontal="center"/>
    </xf>
    <xf numFmtId="41" fontId="2" fillId="0" borderId="1" xfId="1" applyNumberFormat="1" applyFont="1" applyBorder="1"/>
    <xf numFmtId="41" fontId="0" fillId="0" borderId="0" xfId="1" applyNumberFormat="1" applyFont="1" applyAlignment="1">
      <alignment horizontal="right"/>
    </xf>
    <xf numFmtId="41" fontId="0" fillId="0" borderId="0" xfId="1" quotePrefix="1" applyNumberFormat="1" applyFont="1" applyAlignment="1">
      <alignment horizontal="right"/>
    </xf>
    <xf numFmtId="41" fontId="0" fillId="0" borderId="0" xfId="1" applyNumberFormat="1" applyFont="1" applyBorder="1" applyAlignment="1">
      <alignment horizontal="right"/>
    </xf>
    <xf numFmtId="41" fontId="0" fillId="0" borderId="0" xfId="1" applyNumberFormat="1" applyFont="1" applyFill="1" applyBorder="1" applyAlignment="1">
      <alignment horizontal="right"/>
    </xf>
    <xf numFmtId="41" fontId="0" fillId="0" borderId="0" xfId="1" applyNumberFormat="1" applyFont="1" applyAlignment="1">
      <alignment horizontal="right" wrapText="1"/>
    </xf>
    <xf numFmtId="0" fontId="2" fillId="0" borderId="0" xfId="0" applyFont="1" applyAlignment="1">
      <alignment horizontal="center" wrapText="1"/>
    </xf>
    <xf numFmtId="0" fontId="0" fillId="0" borderId="0" xfId="0" applyAlignment="1">
      <alignment horizontal="left" vertical="center" wrapText="1"/>
    </xf>
    <xf numFmtId="165" fontId="2" fillId="0" borderId="0" xfId="1" applyNumberFormat="1" applyFont="1" applyFill="1"/>
    <xf numFmtId="41" fontId="0" fillId="0" borderId="0" xfId="1" applyNumberFormat="1" applyFont="1" applyAlignment="1">
      <alignment horizontal="center" vertical="top"/>
    </xf>
    <xf numFmtId="41" fontId="0" fillId="0" borderId="0" xfId="1" applyNumberFormat="1" applyFont="1" applyAlignment="1"/>
    <xf numFmtId="0" fontId="2" fillId="0" borderId="0" xfId="0" applyFont="1" applyAlignment="1">
      <alignment vertical="center" wrapText="1"/>
    </xf>
    <xf numFmtId="0" fontId="2" fillId="0" borderId="0" xfId="0" applyFont="1" applyAlignment="1">
      <alignment horizontal="center" vertical="top" wrapText="1"/>
    </xf>
    <xf numFmtId="0" fontId="2" fillId="0" borderId="0" xfId="0" applyFont="1" applyAlignment="1">
      <alignment vertical="center"/>
    </xf>
    <xf numFmtId="41" fontId="0" fillId="0" borderId="0" xfId="1" quotePrefix="1" applyNumberFormat="1" applyFont="1" applyAlignment="1">
      <alignment horizontal="center" vertical="center"/>
    </xf>
    <xf numFmtId="0" fontId="0" fillId="0" borderId="0" xfId="0" applyAlignment="1">
      <alignment horizontal="center"/>
    </xf>
    <xf numFmtId="0" fontId="2" fillId="0" borderId="0" xfId="0" applyFont="1" applyAlignment="1">
      <alignment horizontal="center" vertical="center" wrapText="1"/>
    </xf>
    <xf numFmtId="41" fontId="0" fillId="0" borderId="0" xfId="1" applyNumberFormat="1" applyFont="1" applyAlignment="1">
      <alignment horizontal="right" vertical="top"/>
    </xf>
    <xf numFmtId="10" fontId="0" fillId="0" borderId="0" xfId="0" applyNumberFormat="1" applyAlignment="1">
      <alignment horizontal="center"/>
    </xf>
    <xf numFmtId="0" fontId="2" fillId="0" borderId="0" xfId="0" applyFont="1" applyAlignment="1">
      <alignment horizontal="center" vertical="top"/>
    </xf>
    <xf numFmtId="0" fontId="0" fillId="0" borderId="0" xfId="0" applyAlignment="1">
      <alignment horizontal="left"/>
    </xf>
    <xf numFmtId="0" fontId="2" fillId="0" borderId="2" xfId="0" applyFont="1" applyBorder="1"/>
    <xf numFmtId="0" fontId="0" fillId="0" borderId="2" xfId="0" applyBorder="1"/>
    <xf numFmtId="165" fontId="2" fillId="0" borderId="2" xfId="1" applyNumberFormat="1" applyFont="1" applyBorder="1"/>
    <xf numFmtId="0" fontId="2" fillId="0" borderId="3" xfId="0" applyFont="1" applyBorder="1" applyAlignment="1">
      <alignment wrapText="1"/>
    </xf>
    <xf numFmtId="0" fontId="2" fillId="0" borderId="3" xfId="0" applyFont="1" applyBorder="1"/>
    <xf numFmtId="41" fontId="2" fillId="0" borderId="3" xfId="1" applyNumberFormat="1" applyFont="1" applyBorder="1"/>
    <xf numFmtId="167" fontId="0" fillId="0" borderId="0" xfId="2" applyNumberFormat="1" applyFont="1"/>
    <xf numFmtId="0" fontId="0" fillId="0" borderId="2" xfId="0" applyBorder="1" applyAlignment="1">
      <alignment wrapText="1"/>
    </xf>
    <xf numFmtId="41" fontId="0" fillId="0" borderId="2" xfId="1" applyNumberFormat="1" applyFont="1" applyBorder="1"/>
    <xf numFmtId="167" fontId="0" fillId="0" borderId="2" xfId="2" applyNumberFormat="1" applyFont="1" applyBorder="1"/>
    <xf numFmtId="0" fontId="2" fillId="0" borderId="2" xfId="0" applyFont="1" applyBorder="1" applyAlignment="1">
      <alignment wrapText="1"/>
    </xf>
    <xf numFmtId="41" fontId="2" fillId="0" borderId="2" xfId="1" applyNumberFormat="1" applyFont="1" applyBorder="1"/>
    <xf numFmtId="41" fontId="2" fillId="0" borderId="2" xfId="1" quotePrefix="1" applyNumberFormat="1" applyFont="1" applyBorder="1"/>
    <xf numFmtId="41" fontId="0" fillId="0" borderId="0" xfId="1" applyNumberFormat="1" applyFont="1" applyFill="1" applyAlignment="1">
      <alignment horizontal="right"/>
    </xf>
    <xf numFmtId="0" fontId="9" fillId="0" borderId="0" xfId="0" applyFont="1"/>
    <xf numFmtId="41" fontId="0" fillId="0" borderId="0" xfId="1" applyNumberFormat="1" applyFont="1" applyAlignment="1">
      <alignment horizontal="center" vertical="center"/>
    </xf>
    <xf numFmtId="41" fontId="0" fillId="0" borderId="0" xfId="1" applyNumberFormat="1" applyFont="1" applyAlignment="1">
      <alignment horizontal="center"/>
    </xf>
    <xf numFmtId="41" fontId="2" fillId="0" borderId="2" xfId="1" applyNumberFormat="1" applyFont="1" applyBorder="1" applyAlignment="1">
      <alignment horizontal="right"/>
    </xf>
    <xf numFmtId="0" fontId="0" fillId="0" borderId="0" xfId="0" quotePrefix="1" applyAlignment="1">
      <alignment horizontal="center"/>
    </xf>
    <xf numFmtId="0" fontId="0" fillId="0" borderId="0" xfId="0" applyAlignment="1">
      <alignment horizontal="center" wrapText="1"/>
    </xf>
    <xf numFmtId="41" fontId="2" fillId="0" borderId="2" xfId="1" applyNumberFormat="1" applyFont="1" applyBorder="1" applyAlignment="1">
      <alignment horizontal="center"/>
    </xf>
    <xf numFmtId="0" fontId="2" fillId="0" borderId="0" xfId="0" applyFont="1" applyAlignment="1">
      <alignment horizontal="centerContinuous"/>
    </xf>
    <xf numFmtId="165" fontId="0" fillId="0" borderId="0" xfId="1" applyNumberFormat="1" applyFont="1" applyAlignment="1"/>
    <xf numFmtId="165" fontId="0" fillId="0" borderId="1" xfId="1" applyNumberFormat="1" applyFont="1" applyBorder="1" applyAlignment="1"/>
    <xf numFmtId="41" fontId="0" fillId="0" borderId="0" xfId="1" quotePrefix="1" applyNumberFormat="1" applyFont="1" applyFill="1" applyBorder="1" applyAlignment="1">
      <alignment horizontal="center"/>
    </xf>
    <xf numFmtId="41" fontId="0" fillId="0" borderId="0" xfId="1" quotePrefix="1" applyNumberFormat="1" applyFont="1" applyBorder="1" applyAlignment="1">
      <alignment horizontal="center"/>
    </xf>
    <xf numFmtId="0" fontId="10" fillId="0" borderId="0" xfId="0" applyFont="1"/>
    <xf numFmtId="41" fontId="11" fillId="0" borderId="0" xfId="1" applyNumberFormat="1" applyFont="1" applyBorder="1" applyAlignment="1">
      <alignment horizontal="right"/>
    </xf>
    <xf numFmtId="41" fontId="11" fillId="0" borderId="0" xfId="1" applyNumberFormat="1" applyFont="1" applyBorder="1"/>
    <xf numFmtId="41" fontId="0" fillId="0" borderId="0" xfId="1" applyNumberFormat="1" applyFont="1" applyBorder="1"/>
    <xf numFmtId="0" fontId="12" fillId="0" borderId="0" xfId="0" applyFont="1"/>
    <xf numFmtId="0" fontId="0" fillId="0" borderId="5" xfId="0" applyBorder="1"/>
    <xf numFmtId="0" fontId="13" fillId="0" borderId="0" xfId="0" applyFont="1" applyAlignment="1">
      <alignment horizontal="center" wrapText="1"/>
    </xf>
    <xf numFmtId="37" fontId="0" fillId="0" borderId="0" xfId="1" applyNumberFormat="1" applyFont="1"/>
    <xf numFmtId="0" fontId="0" fillId="0" borderId="1" xfId="0" applyBorder="1" applyAlignment="1">
      <alignment horizontal="center" wrapText="1"/>
    </xf>
    <xf numFmtId="41" fontId="2" fillId="0" borderId="3" xfId="1" applyNumberFormat="1" applyFont="1" applyBorder="1" applyAlignment="1"/>
    <xf numFmtId="41" fontId="2" fillId="0" borderId="0" xfId="1" applyNumberFormat="1" applyFont="1" applyBorder="1"/>
    <xf numFmtId="0" fontId="0" fillId="0" borderId="0" xfId="0" applyAlignment="1">
      <alignment horizontal="right"/>
    </xf>
    <xf numFmtId="0" fontId="3" fillId="0" borderId="0" xfId="0" applyFont="1" applyAlignment="1">
      <alignment horizontal="justify" wrapText="1"/>
    </xf>
    <xf numFmtId="0" fontId="3" fillId="0" borderId="0" xfId="0" applyFont="1" applyAlignment="1">
      <alignment horizontal="left" wrapText="1"/>
    </xf>
    <xf numFmtId="0" fontId="3" fillId="0" borderId="1" xfId="0" applyFont="1" applyBorder="1" applyAlignment="1">
      <alignment horizontal="left" wrapText="1"/>
    </xf>
    <xf numFmtId="10" fontId="0" fillId="0" borderId="1" xfId="0" applyNumberFormat="1" applyBorder="1" applyAlignment="1">
      <alignment horizontal="center"/>
    </xf>
    <xf numFmtId="41" fontId="2" fillId="0" borderId="0" xfId="1" applyNumberFormat="1" applyFont="1" applyBorder="1" applyAlignment="1">
      <alignment horizontal="right"/>
    </xf>
    <xf numFmtId="15" fontId="0" fillId="0" borderId="0" xfId="0" quotePrefix="1" applyNumberFormat="1" applyAlignment="1">
      <alignment horizontal="center"/>
    </xf>
    <xf numFmtId="0" fontId="2" fillId="0" borderId="1" xfId="0" applyFont="1" applyBorder="1" applyAlignment="1">
      <alignment horizontal="center" wrapText="1"/>
    </xf>
    <xf numFmtId="0" fontId="2" fillId="0" borderId="1" xfId="0" applyFont="1" applyBorder="1" applyAlignment="1">
      <alignment horizontal="center"/>
    </xf>
    <xf numFmtId="167" fontId="14" fillId="0" borderId="0" xfId="2" applyNumberFormat="1" applyFont="1"/>
    <xf numFmtId="10" fontId="2" fillId="2" borderId="0" xfId="0" applyNumberFormat="1" applyFont="1" applyFill="1"/>
    <xf numFmtId="41" fontId="0" fillId="0" borderId="2" xfId="1" quotePrefix="1" applyNumberFormat="1" applyFont="1" applyBorder="1" applyAlignment="1">
      <alignment horizontal="center"/>
    </xf>
    <xf numFmtId="165" fontId="0" fillId="0" borderId="2" xfId="1" applyNumberFormat="1" applyFont="1" applyBorder="1"/>
    <xf numFmtId="0" fontId="0" fillId="0" borderId="4" xfId="0" applyBorder="1" applyAlignment="1">
      <alignment wrapText="1"/>
    </xf>
    <xf numFmtId="165" fontId="2" fillId="0" borderId="0" xfId="1" applyNumberFormat="1" applyFont="1" applyBorder="1"/>
    <xf numFmtId="0" fontId="2" fillId="0" borderId="6" xfId="0" applyFont="1" applyBorder="1" applyAlignment="1">
      <alignment wrapText="1"/>
    </xf>
    <xf numFmtId="0" fontId="0" fillId="0" borderId="6" xfId="0" applyBorder="1"/>
    <xf numFmtId="41" fontId="2" fillId="0" borderId="6" xfId="1" applyNumberFormat="1" applyFont="1" applyBorder="1"/>
    <xf numFmtId="0" fontId="2" fillId="0" borderId="0" xfId="0" applyFont="1" applyAlignment="1">
      <alignment horizontal="centerContinuous" wrapText="1"/>
    </xf>
    <xf numFmtId="0" fontId="0" fillId="0" borderId="0" xfId="0" applyAlignment="1">
      <alignment horizontal="centerContinuous" wrapText="1"/>
    </xf>
    <xf numFmtId="165" fontId="2" fillId="0" borderId="2" xfId="1" applyNumberFormat="1" applyFont="1" applyBorder="1" applyAlignment="1">
      <alignment horizontal="centerContinuous" wrapText="1"/>
    </xf>
    <xf numFmtId="0" fontId="2" fillId="0" borderId="0" xfId="0" applyFont="1" applyAlignment="1">
      <alignment horizontal="centerContinuous" vertical="top" wrapText="1"/>
    </xf>
    <xf numFmtId="165" fontId="1" fillId="0" borderId="3" xfId="1" applyNumberFormat="1" applyFont="1" applyBorder="1"/>
    <xf numFmtId="165" fontId="0" fillId="0" borderId="2" xfId="1" applyNumberFormat="1" applyFont="1" applyBorder="1" applyAlignment="1"/>
    <xf numFmtId="165" fontId="2" fillId="0" borderId="6" xfId="0" applyNumberFormat="1" applyFont="1" applyBorder="1"/>
    <xf numFmtId="165" fontId="0" fillId="0" borderId="6" xfId="0" applyNumberFormat="1" applyBorder="1"/>
    <xf numFmtId="165" fontId="0" fillId="0" borderId="2" xfId="1" applyNumberFormat="1" applyFont="1" applyBorder="1" applyAlignment="1">
      <alignment wrapText="1"/>
    </xf>
    <xf numFmtId="41" fontId="0" fillId="0" borderId="2" xfId="1" quotePrefix="1" applyNumberFormat="1" applyFont="1" applyBorder="1" applyAlignment="1">
      <alignment horizontal="right"/>
    </xf>
    <xf numFmtId="41" fontId="0" fillId="0" borderId="2" xfId="1" applyNumberFormat="1" applyFont="1" applyBorder="1" applyAlignment="1">
      <alignment horizontal="center" wrapText="1"/>
    </xf>
    <xf numFmtId="41" fontId="2" fillId="0" borderId="2" xfId="1" applyNumberFormat="1" applyFont="1" applyBorder="1" applyAlignment="1"/>
    <xf numFmtId="0" fontId="3" fillId="0" borderId="0" xfId="0" applyFont="1" applyAlignment="1">
      <alignment horizontal="right" vertical="center"/>
    </xf>
    <xf numFmtId="0" fontId="0" fillId="0" borderId="2" xfId="0" applyBorder="1" applyAlignment="1">
      <alignment horizontal="left" vertical="center" wrapText="1"/>
    </xf>
    <xf numFmtId="41" fontId="0" fillId="0" borderId="2" xfId="1" applyNumberFormat="1" applyFont="1" applyBorder="1" applyAlignment="1">
      <alignment horizontal="center"/>
    </xf>
    <xf numFmtId="41" fontId="0" fillId="0" borderId="2" xfId="1" applyNumberFormat="1" applyFont="1" applyBorder="1" applyAlignment="1">
      <alignment horizontal="right"/>
    </xf>
    <xf numFmtId="0" fontId="0" fillId="0" borderId="6" xfId="0" applyBorder="1" applyAlignment="1">
      <alignment wrapText="1"/>
    </xf>
    <xf numFmtId="41" fontId="0" fillId="0" borderId="6" xfId="1" applyNumberFormat="1" applyFont="1" applyBorder="1" applyAlignment="1">
      <alignment horizontal="right"/>
    </xf>
    <xf numFmtId="41" fontId="2" fillId="2" borderId="0" xfId="1" applyNumberFormat="1" applyFont="1" applyFill="1"/>
    <xf numFmtId="0" fontId="2" fillId="0" borderId="0" xfId="0" applyFont="1" applyAlignment="1">
      <alignment vertical="top"/>
    </xf>
    <xf numFmtId="0" fontId="2" fillId="0" borderId="0" xfId="0" applyFont="1" applyAlignment="1">
      <alignment horizontal="right" vertical="top" wrapText="1" indent="3"/>
    </xf>
    <xf numFmtId="0" fontId="16" fillId="0" borderId="2" xfId="0" applyFont="1" applyBorder="1"/>
    <xf numFmtId="0" fontId="16" fillId="0" borderId="1" xfId="0" applyFont="1" applyBorder="1" applyAlignment="1">
      <alignment wrapText="1"/>
    </xf>
    <xf numFmtId="0" fontId="17" fillId="0" borderId="1" xfId="0" applyFont="1" applyBorder="1" applyAlignment="1">
      <alignment horizontal="right"/>
    </xf>
    <xf numFmtId="0" fontId="16" fillId="0" borderId="1" xfId="0" applyFont="1" applyBorder="1"/>
    <xf numFmtId="0" fontId="17" fillId="0" borderId="1" xfId="0" applyFont="1" applyBorder="1"/>
    <xf numFmtId="41" fontId="0" fillId="0" borderId="6" xfId="1" applyNumberFormat="1" applyFont="1" applyBorder="1"/>
    <xf numFmtId="41" fontId="0" fillId="0" borderId="6" xfId="1" quotePrefix="1" applyNumberFormat="1" applyFont="1" applyBorder="1" applyAlignment="1">
      <alignment horizontal="center"/>
    </xf>
    <xf numFmtId="0" fontId="17" fillId="0" borderId="0" xfId="0" applyFont="1"/>
    <xf numFmtId="0" fontId="0" fillId="0" borderId="2" xfId="0" applyBorder="1" applyAlignment="1">
      <alignment horizontal="left"/>
    </xf>
    <xf numFmtId="0" fontId="17" fillId="0" borderId="1" xfId="0" applyFont="1" applyBorder="1" applyAlignment="1">
      <alignment horizontal="centerContinuous"/>
    </xf>
    <xf numFmtId="0" fontId="2" fillId="0" borderId="6" xfId="0" applyFont="1" applyBorder="1"/>
    <xf numFmtId="0" fontId="3" fillId="0" borderId="2" xfId="0" applyFont="1" applyBorder="1" applyAlignment="1">
      <alignment horizontal="left" vertical="center" wrapText="1" indent="5"/>
    </xf>
    <xf numFmtId="41" fontId="2" fillId="0" borderId="6" xfId="1" applyNumberFormat="1" applyFont="1" applyFill="1" applyBorder="1"/>
    <xf numFmtId="41" fontId="0" fillId="0" borderId="2" xfId="1" applyNumberFormat="1" applyFont="1" applyBorder="1" applyAlignment="1"/>
    <xf numFmtId="165" fontId="2" fillId="0" borderId="6" xfId="1" applyNumberFormat="1" applyFont="1" applyBorder="1" applyAlignment="1">
      <alignment horizontal="centerContinuous" wrapText="1"/>
    </xf>
    <xf numFmtId="41" fontId="2" fillId="0" borderId="6" xfId="1" applyNumberFormat="1" applyFont="1" applyBorder="1" applyAlignment="1"/>
    <xf numFmtId="41" fontId="17" fillId="0" borderId="1" xfId="1" applyNumberFormat="1" applyFont="1" applyBorder="1"/>
    <xf numFmtId="0" fontId="17" fillId="0" borderId="5" xfId="0" applyFont="1" applyBorder="1"/>
    <xf numFmtId="41" fontId="17" fillId="0" borderId="1" xfId="1" applyNumberFormat="1" applyFont="1" applyBorder="1" applyAlignment="1">
      <alignment horizontal="right"/>
    </xf>
    <xf numFmtId="165" fontId="2" fillId="0" borderId="2" xfId="1" applyNumberFormat="1" applyFont="1" applyFill="1" applyBorder="1"/>
    <xf numFmtId="0" fontId="17" fillId="0" borderId="2" xfId="0" applyFont="1" applyBorder="1"/>
    <xf numFmtId="0" fontId="18" fillId="0" borderId="1" xfId="0" applyFont="1" applyBorder="1" applyAlignment="1">
      <alignment horizontal="left" vertical="center" wrapText="1" indent="4"/>
    </xf>
    <xf numFmtId="0" fontId="3" fillId="0" borderId="2" xfId="0" applyFont="1" applyBorder="1" applyAlignment="1">
      <alignment horizontal="left" vertical="center" wrapText="1" indent="4"/>
    </xf>
    <xf numFmtId="0" fontId="0" fillId="0" borderId="7" xfId="0" applyBorder="1" applyAlignment="1">
      <alignment wrapText="1"/>
    </xf>
    <xf numFmtId="0" fontId="0" fillId="0" borderId="7" xfId="0" applyBorder="1"/>
    <xf numFmtId="41" fontId="2" fillId="0" borderId="7" xfId="1" applyNumberFormat="1" applyFont="1" applyBorder="1"/>
    <xf numFmtId="37" fontId="2" fillId="0" borderId="2" xfId="1" applyNumberFormat="1" applyFont="1" applyBorder="1"/>
    <xf numFmtId="37" fontId="0" fillId="0" borderId="0" xfId="1" applyNumberFormat="1" applyFont="1" applyBorder="1"/>
    <xf numFmtId="37" fontId="0" fillId="0" borderId="2" xfId="1" applyNumberFormat="1" applyFont="1" applyBorder="1"/>
    <xf numFmtId="41" fontId="1" fillId="0" borderId="2" xfId="1" quotePrefix="1" applyNumberFormat="1" applyFont="1" applyBorder="1" applyAlignment="1">
      <alignment horizontal="right"/>
    </xf>
    <xf numFmtId="41" fontId="1" fillId="0" borderId="2" xfId="1" applyNumberFormat="1" applyFont="1" applyBorder="1" applyAlignment="1">
      <alignment horizontal="right"/>
    </xf>
    <xf numFmtId="41" fontId="0" fillId="0" borderId="0" xfId="1" applyNumberFormat="1" applyFont="1" applyBorder="1" applyAlignment="1">
      <alignment horizontal="center" vertical="top"/>
    </xf>
    <xf numFmtId="41" fontId="0" fillId="0" borderId="2" xfId="1" applyNumberFormat="1" applyFont="1" applyBorder="1" applyAlignment="1">
      <alignment horizontal="center" vertical="top"/>
    </xf>
    <xf numFmtId="0" fontId="16" fillId="0" borderId="2" xfId="0" applyFont="1" applyBorder="1" applyAlignment="1">
      <alignment wrapText="1"/>
    </xf>
    <xf numFmtId="41" fontId="0" fillId="0" borderId="2" xfId="1" applyNumberFormat="1" applyFont="1" applyFill="1" applyBorder="1"/>
    <xf numFmtId="0" fontId="3" fillId="0" borderId="2" xfId="0" applyFont="1" applyBorder="1" applyAlignment="1">
      <alignment horizontal="justify" wrapText="1"/>
    </xf>
    <xf numFmtId="0" fontId="7" fillId="0" borderId="2" xfId="0" applyFont="1" applyBorder="1" applyAlignment="1">
      <alignment vertical="center" wrapText="1"/>
    </xf>
    <xf numFmtId="0" fontId="2" fillId="0" borderId="2" xfId="0" applyFont="1" applyBorder="1" applyAlignment="1">
      <alignment horizontal="center"/>
    </xf>
    <xf numFmtId="0" fontId="3" fillId="0" borderId="2" xfId="0" applyFont="1" applyBorder="1" applyAlignment="1">
      <alignment vertical="center" wrapText="1"/>
    </xf>
    <xf numFmtId="41" fontId="2" fillId="0" borderId="2" xfId="1" quotePrefix="1" applyNumberFormat="1" applyFont="1" applyBorder="1" applyAlignment="1">
      <alignment horizontal="right"/>
    </xf>
    <xf numFmtId="0" fontId="3" fillId="0" borderId="2" xfId="0" applyFont="1" applyBorder="1" applyAlignment="1">
      <alignment horizontal="right" vertical="center" wrapText="1"/>
    </xf>
    <xf numFmtId="0" fontId="3" fillId="0" borderId="2" xfId="0" applyFont="1" applyBorder="1" applyAlignment="1">
      <alignment horizontal="right" vertical="center"/>
    </xf>
    <xf numFmtId="0" fontId="16" fillId="0" borderId="0" xfId="0" applyFont="1"/>
    <xf numFmtId="41" fontId="0" fillId="0" borderId="0" xfId="1" quotePrefix="1" applyNumberFormat="1" applyFont="1" applyBorder="1" applyAlignment="1">
      <alignment horizontal="center" vertical="center"/>
    </xf>
    <xf numFmtId="41" fontId="0" fillId="0" borderId="2" xfId="1" quotePrefix="1" applyNumberFormat="1" applyFont="1" applyBorder="1" applyAlignment="1">
      <alignment horizontal="center" vertical="center"/>
    </xf>
    <xf numFmtId="0" fontId="19" fillId="0" borderId="0" xfId="0" applyFont="1"/>
    <xf numFmtId="0" fontId="16" fillId="0" borderId="0" xfId="0" applyFont="1" applyAlignment="1">
      <alignment wrapText="1"/>
    </xf>
    <xf numFmtId="41" fontId="16" fillId="0" borderId="0" xfId="1" applyNumberFormat="1" applyFont="1"/>
    <xf numFmtId="0" fontId="10" fillId="3" borderId="0" xfId="0" applyFont="1" applyFill="1" applyAlignment="1">
      <alignment wrapText="1"/>
    </xf>
    <xf numFmtId="41" fontId="0" fillId="3" borderId="0" xfId="1" applyNumberFormat="1" applyFont="1" applyFill="1" applyBorder="1"/>
    <xf numFmtId="41" fontId="0" fillId="3" borderId="0" xfId="1" applyNumberFormat="1" applyFont="1" applyFill="1"/>
    <xf numFmtId="41" fontId="0" fillId="3" borderId="0" xfId="1" applyNumberFormat="1" applyFont="1" applyFill="1" applyAlignment="1">
      <alignment horizontal="right"/>
    </xf>
    <xf numFmtId="165" fontId="2" fillId="0" borderId="6" xfId="1" applyNumberFormat="1" applyFont="1" applyBorder="1"/>
    <xf numFmtId="41" fontId="0" fillId="0" borderId="2" xfId="1" applyNumberFormat="1" applyFont="1" applyBorder="1" applyAlignment="1">
      <alignment horizontal="center" vertical="center"/>
    </xf>
    <xf numFmtId="0" fontId="2" fillId="0" borderId="6" xfId="0" applyFont="1" applyBorder="1" applyAlignment="1">
      <alignment horizontal="left"/>
    </xf>
    <xf numFmtId="41" fontId="2" fillId="0" borderId="6" xfId="1" applyNumberFormat="1" applyFont="1" applyBorder="1" applyAlignment="1">
      <alignment horizontal="center" vertical="center"/>
    </xf>
    <xf numFmtId="41" fontId="2" fillId="0" borderId="6" xfId="1" applyNumberFormat="1" applyFont="1" applyBorder="1" applyAlignment="1">
      <alignment horizontal="right"/>
    </xf>
    <xf numFmtId="41" fontId="0" fillId="0" borderId="6" xfId="1" applyNumberFormat="1" applyFont="1" applyFill="1" applyBorder="1" applyAlignment="1">
      <alignment horizontal="right"/>
    </xf>
    <xf numFmtId="41" fontId="0" fillId="0" borderId="6" xfId="1" quotePrefix="1" applyNumberFormat="1" applyFont="1" applyBorder="1" applyAlignment="1">
      <alignment horizontal="right"/>
    </xf>
    <xf numFmtId="0" fontId="0" fillId="0" borderId="8" xfId="0" applyBorder="1"/>
    <xf numFmtId="0" fontId="0" fillId="0" borderId="9" xfId="0" applyBorder="1"/>
    <xf numFmtId="41" fontId="2" fillId="0" borderId="14" xfId="1" applyNumberFormat="1" applyFont="1" applyBorder="1" applyAlignment="1">
      <alignment wrapText="1"/>
    </xf>
    <xf numFmtId="0" fontId="20" fillId="0" borderId="0" xfId="0" applyFont="1"/>
    <xf numFmtId="0" fontId="20" fillId="0" borderId="0" xfId="0" quotePrefix="1" applyFont="1"/>
    <xf numFmtId="0" fontId="20" fillId="0" borderId="0" xfId="0" applyFont="1" applyAlignment="1">
      <alignment horizontal="left"/>
    </xf>
    <xf numFmtId="0" fontId="2" fillId="0" borderId="0" xfId="0" applyFont="1" applyAlignment="1">
      <alignment horizontal="left"/>
    </xf>
    <xf numFmtId="0" fontId="21" fillId="0" borderId="0" xfId="0" applyFont="1"/>
    <xf numFmtId="165" fontId="21" fillId="0" borderId="0" xfId="1" applyNumberFormat="1" applyFont="1" applyAlignment="1"/>
    <xf numFmtId="0" fontId="13" fillId="0" borderId="0" xfId="0" applyFont="1"/>
    <xf numFmtId="165" fontId="0" fillId="0" borderId="0" xfId="1" applyNumberFormat="1" applyFont="1" applyAlignment="1">
      <alignment horizontal="right" vertical="top" wrapText="1"/>
    </xf>
    <xf numFmtId="165" fontId="0" fillId="0" borderId="2" xfId="1" applyNumberFormat="1" applyFont="1" applyBorder="1" applyAlignment="1">
      <alignment horizontal="right" vertical="top" wrapText="1"/>
    </xf>
    <xf numFmtId="165" fontId="2" fillId="0" borderId="0" xfId="1" applyNumberFormat="1" applyFont="1" applyAlignment="1"/>
    <xf numFmtId="165" fontId="2" fillId="0" borderId="0" xfId="1" applyNumberFormat="1" applyFont="1" applyAlignment="1">
      <alignment horizontal="centerContinuous" wrapText="1"/>
    </xf>
    <xf numFmtId="0" fontId="2" fillId="0" borderId="2" xfId="0" quotePrefix="1" applyFont="1" applyBorder="1" applyAlignment="1">
      <alignment horizontal="left"/>
    </xf>
    <xf numFmtId="0" fontId="13" fillId="0" borderId="0" xfId="0" applyFont="1" applyAlignment="1">
      <alignment horizontal="center"/>
    </xf>
    <xf numFmtId="0" fontId="3" fillId="0" borderId="2" xfId="0" applyFont="1" applyBorder="1" applyAlignment="1">
      <alignment horizontal="justify"/>
    </xf>
    <xf numFmtId="0" fontId="2" fillId="0" borderId="2" xfId="0" applyFont="1" applyBorder="1" applyAlignment="1">
      <alignment horizontal="left" wrapText="1"/>
    </xf>
    <xf numFmtId="0" fontId="2" fillId="0" borderId="14" xfId="1" applyNumberFormat="1" applyFont="1" applyBorder="1" applyAlignment="1">
      <alignment wrapText="1"/>
    </xf>
    <xf numFmtId="0" fontId="4" fillId="2" borderId="0" xfId="0" applyFont="1" applyFill="1"/>
    <xf numFmtId="0" fontId="8" fillId="0" borderId="0" xfId="0" applyFont="1"/>
    <xf numFmtId="0" fontId="10" fillId="3" borderId="0" xfId="0" applyFont="1" applyFill="1"/>
    <xf numFmtId="41" fontId="13" fillId="0" borderId="2" xfId="1" applyNumberFormat="1" applyFont="1" applyBorder="1"/>
    <xf numFmtId="165" fontId="0" fillId="0" borderId="0" xfId="1" applyNumberFormat="1" applyFont="1" applyAlignment="1">
      <alignment wrapText="1"/>
    </xf>
    <xf numFmtId="165" fontId="3" fillId="0" borderId="0" xfId="1" applyNumberFormat="1" applyFont="1" applyAlignment="1">
      <alignment horizontal="left" vertical="center" wrapText="1" indent="5"/>
    </xf>
    <xf numFmtId="165" fontId="3" fillId="0" borderId="2" xfId="1" applyNumberFormat="1" applyFont="1" applyBorder="1" applyAlignment="1">
      <alignment horizontal="left" vertical="center" wrapText="1" indent="5"/>
    </xf>
    <xf numFmtId="41" fontId="17" fillId="0" borderId="5" xfId="1" applyNumberFormat="1" applyFont="1" applyBorder="1"/>
    <xf numFmtId="0" fontId="18" fillId="0" borderId="5" xfId="0" applyFont="1" applyBorder="1" applyAlignment="1">
      <alignment horizontal="left" vertical="center" wrapText="1" indent="4"/>
    </xf>
    <xf numFmtId="41" fontId="17" fillId="0" borderId="5" xfId="1" applyNumberFormat="1" applyFont="1" applyBorder="1" applyAlignment="1">
      <alignment horizontal="right"/>
    </xf>
    <xf numFmtId="0" fontId="16" fillId="0" borderId="5" xfId="0" applyFont="1" applyBorder="1" applyAlignment="1">
      <alignment wrapText="1"/>
    </xf>
    <xf numFmtId="37" fontId="0" fillId="0" borderId="6" xfId="1" applyNumberFormat="1" applyFont="1" applyBorder="1"/>
    <xf numFmtId="164" fontId="0" fillId="0" borderId="2" xfId="1" applyFont="1" applyBorder="1"/>
    <xf numFmtId="165" fontId="0" fillId="0" borderId="0" xfId="1" applyNumberFormat="1" applyFont="1" applyBorder="1"/>
    <xf numFmtId="165" fontId="0" fillId="0" borderId="6" xfId="1" applyNumberFormat="1" applyFont="1" applyBorder="1"/>
    <xf numFmtId="165" fontId="0" fillId="0" borderId="2" xfId="0" applyNumberFormat="1" applyBorder="1"/>
    <xf numFmtId="41" fontId="17" fillId="0" borderId="0" xfId="1" applyNumberFormat="1" applyFont="1" applyBorder="1"/>
    <xf numFmtId="41" fontId="17" fillId="0" borderId="0" xfId="1" applyNumberFormat="1" applyFont="1" applyBorder="1" applyAlignment="1">
      <alignment horizontal="right"/>
    </xf>
    <xf numFmtId="0" fontId="0" fillId="0" borderId="2" xfId="0" applyBorder="1" applyAlignment="1">
      <alignment horizontal="center"/>
    </xf>
    <xf numFmtId="0" fontId="3" fillId="0" borderId="2" xfId="0" applyFont="1" applyBorder="1" applyAlignment="1">
      <alignment wrapText="1"/>
    </xf>
    <xf numFmtId="0" fontId="3" fillId="0" borderId="0" xfId="0" applyFont="1"/>
    <xf numFmtId="0" fontId="3" fillId="0" borderId="0" xfId="0" applyFont="1" applyAlignment="1">
      <alignment horizontal="left"/>
    </xf>
    <xf numFmtId="0" fontId="3" fillId="0" borderId="2" xfId="0" applyFont="1" applyBorder="1"/>
    <xf numFmtId="41" fontId="0" fillId="0" borderId="1" xfId="1" applyNumberFormat="1" applyFont="1" applyBorder="1" applyAlignment="1">
      <alignment horizontal="right"/>
    </xf>
    <xf numFmtId="164" fontId="2" fillId="0" borderId="2" xfId="1" applyFont="1" applyBorder="1" applyAlignment="1">
      <alignment wrapText="1"/>
    </xf>
    <xf numFmtId="37" fontId="2" fillId="0" borderId="2" xfId="1" applyNumberFormat="1" applyFont="1" applyBorder="1" applyAlignment="1">
      <alignment wrapText="1"/>
    </xf>
    <xf numFmtId="41" fontId="0" fillId="0" borderId="1" xfId="1" quotePrefix="1" applyNumberFormat="1" applyFont="1" applyBorder="1" applyAlignment="1">
      <alignment horizontal="center" vertical="center"/>
    </xf>
    <xf numFmtId="165" fontId="0" fillId="0" borderId="1" xfId="1" applyNumberFormat="1" applyFont="1" applyBorder="1"/>
    <xf numFmtId="165" fontId="2" fillId="0" borderId="0" xfId="1" applyNumberFormat="1" applyFont="1"/>
    <xf numFmtId="165" fontId="2" fillId="0" borderId="1" xfId="1" applyNumberFormat="1" applyFont="1" applyBorder="1"/>
    <xf numFmtId="5" fontId="2" fillId="0" borderId="4" xfId="3" applyNumberFormat="1" applyFont="1" applyBorder="1" applyAlignment="1">
      <alignment horizontal="center"/>
    </xf>
    <xf numFmtId="5" fontId="0" fillId="0" borderId="4" xfId="3" quotePrefix="1" applyNumberFormat="1" applyFont="1" applyBorder="1" applyAlignment="1">
      <alignment horizontal="center"/>
    </xf>
    <xf numFmtId="0" fontId="2" fillId="2" borderId="4" xfId="0" applyFont="1" applyFill="1" applyBorder="1" applyAlignment="1">
      <alignment horizontal="center" vertical="top"/>
    </xf>
    <xf numFmtId="0" fontId="22" fillId="0" borderId="0" xfId="0" applyFont="1"/>
    <xf numFmtId="0" fontId="19" fillId="0" borderId="2" xfId="0" applyFont="1" applyBorder="1"/>
    <xf numFmtId="5" fontId="0" fillId="0" borderId="4" xfId="3" applyNumberFormat="1" applyFont="1" applyBorder="1" applyAlignment="1">
      <alignment horizontal="right" indent="1"/>
    </xf>
    <xf numFmtId="0" fontId="2" fillId="2" borderId="4" xfId="0" applyFont="1" applyFill="1" applyBorder="1" applyAlignment="1">
      <alignment wrapText="1"/>
    </xf>
    <xf numFmtId="0" fontId="2" fillId="2" borderId="4" xfId="0" applyFont="1" applyFill="1" applyBorder="1" applyAlignment="1">
      <alignment horizontal="center" wrapText="1"/>
    </xf>
    <xf numFmtId="0" fontId="2" fillId="0" borderId="4" xfId="0" applyFont="1" applyBorder="1" applyAlignment="1">
      <alignment vertical="top"/>
    </xf>
    <xf numFmtId="5" fontId="0" fillId="0" borderId="4" xfId="3" applyNumberFormat="1" applyFont="1" applyBorder="1" applyAlignment="1">
      <alignment horizontal="center"/>
    </xf>
    <xf numFmtId="0" fontId="4" fillId="2" borderId="4" xfId="0" applyFont="1" applyFill="1" applyBorder="1"/>
    <xf numFmtId="0" fontId="4" fillId="2" borderId="4" xfId="0" applyFont="1" applyFill="1" applyBorder="1" applyAlignment="1">
      <alignment horizontal="center" wrapText="1"/>
    </xf>
    <xf numFmtId="0" fontId="4" fillId="2" borderId="4" xfId="0" applyFont="1" applyFill="1" applyBorder="1" applyAlignment="1">
      <alignment vertical="top"/>
    </xf>
    <xf numFmtId="5" fontId="0" fillId="0" borderId="4" xfId="1" applyNumberFormat="1" applyFont="1" applyBorder="1" applyAlignment="1">
      <alignment horizontal="center" wrapText="1"/>
    </xf>
    <xf numFmtId="5" fontId="0" fillId="0" borderId="4" xfId="1" applyNumberFormat="1" applyFont="1" applyBorder="1" applyAlignment="1">
      <alignment horizontal="center"/>
    </xf>
    <xf numFmtId="0" fontId="4" fillId="0" borderId="10" xfId="0" applyFont="1" applyBorder="1" applyAlignment="1">
      <alignment vertical="top"/>
    </xf>
    <xf numFmtId="0" fontId="2" fillId="2" borderId="11" xfId="0" applyFont="1" applyFill="1" applyBorder="1" applyAlignment="1">
      <alignment horizontal="center" wrapText="1"/>
    </xf>
    <xf numFmtId="0" fontId="0" fillId="2" borderId="10" xfId="0" applyFill="1" applyBorder="1"/>
    <xf numFmtId="6" fontId="0" fillId="0" borderId="11" xfId="0" applyNumberFormat="1" applyBorder="1" applyAlignment="1">
      <alignment horizontal="center"/>
    </xf>
    <xf numFmtId="0" fontId="0" fillId="2" borderId="10" xfId="0" applyFill="1" applyBorder="1" applyAlignment="1">
      <alignment wrapText="1"/>
    </xf>
    <xf numFmtId="0" fontId="2" fillId="2" borderId="10" xfId="0" applyFont="1" applyFill="1" applyBorder="1"/>
    <xf numFmtId="6" fontId="2" fillId="0" borderId="11" xfId="0" applyNumberFormat="1" applyFont="1" applyBorder="1" applyAlignment="1">
      <alignment horizontal="center"/>
    </xf>
    <xf numFmtId="0" fontId="4" fillId="2" borderId="10" xfId="0" applyFont="1" applyFill="1" applyBorder="1" applyAlignment="1">
      <alignment vertical="center"/>
    </xf>
    <xf numFmtId="0" fontId="2" fillId="2" borderId="11" xfId="0" applyFont="1" applyFill="1" applyBorder="1" applyAlignment="1">
      <alignment horizontal="center" vertical="center" wrapText="1"/>
    </xf>
    <xf numFmtId="0" fontId="0" fillId="0" borderId="0" xfId="0" applyAlignment="1">
      <alignment vertical="center"/>
    </xf>
    <xf numFmtId="0" fontId="0" fillId="2" borderId="10" xfId="0" applyFill="1" applyBorder="1" applyAlignment="1">
      <alignment vertical="center"/>
    </xf>
    <xf numFmtId="0" fontId="0" fillId="2" borderId="11" xfId="0" applyFill="1" applyBorder="1" applyAlignment="1">
      <alignment horizontal="center" vertical="center" wrapText="1"/>
    </xf>
    <xf numFmtId="0" fontId="0" fillId="0" borderId="11" xfId="0" applyBorder="1" applyAlignment="1">
      <alignment horizontal="center" wrapText="1"/>
    </xf>
    <xf numFmtId="0" fontId="0" fillId="0" borderId="11" xfId="0" applyBorder="1" applyAlignment="1">
      <alignment horizontal="center" vertical="center" wrapText="1"/>
    </xf>
    <xf numFmtId="0" fontId="0" fillId="0" borderId="11" xfId="0" applyBorder="1" applyAlignment="1">
      <alignment horizontal="center"/>
    </xf>
    <xf numFmtId="10" fontId="0" fillId="0" borderId="11" xfId="0" applyNumberFormat="1" applyBorder="1" applyAlignment="1">
      <alignment horizontal="center"/>
    </xf>
    <xf numFmtId="0" fontId="0" fillId="2" borderId="12" xfId="0" applyFill="1" applyBorder="1" applyAlignment="1">
      <alignment wrapText="1"/>
    </xf>
    <xf numFmtId="6" fontId="0" fillId="0" borderId="13" xfId="0" applyNumberFormat="1" applyBorder="1" applyAlignment="1">
      <alignment horizontal="center"/>
    </xf>
    <xf numFmtId="0" fontId="0" fillId="0" borderId="4" xfId="0" applyBorder="1"/>
    <xf numFmtId="0" fontId="0" fillId="0" borderId="4" xfId="0" applyBorder="1" applyAlignment="1">
      <alignment horizontal="center" wrapText="1"/>
    </xf>
    <xf numFmtId="171" fontId="0" fillId="0" borderId="4" xfId="0" applyNumberFormat="1" applyBorder="1" applyAlignment="1">
      <alignment horizontal="center" wrapText="1"/>
    </xf>
    <xf numFmtId="0" fontId="0" fillId="2" borderId="4" xfId="0" applyFill="1" applyBorder="1"/>
    <xf numFmtId="0" fontId="0" fillId="0" borderId="4" xfId="0" applyBorder="1" applyAlignment="1">
      <alignment horizontal="center"/>
    </xf>
    <xf numFmtId="0" fontId="0" fillId="2" borderId="4" xfId="0" applyFill="1" applyBorder="1" applyAlignment="1">
      <alignment wrapText="1"/>
    </xf>
    <xf numFmtId="10" fontId="0" fillId="0" borderId="4" xfId="0" applyNumberFormat="1" applyBorder="1" applyAlignment="1">
      <alignment horizontal="center"/>
    </xf>
    <xf numFmtId="6" fontId="0" fillId="0" borderId="4" xfId="0" applyNumberFormat="1" applyBorder="1"/>
    <xf numFmtId="0" fontId="0" fillId="0" borderId="0" xfId="0" applyAlignment="1">
      <alignment horizontal="left" wrapText="1"/>
    </xf>
    <xf numFmtId="0" fontId="0" fillId="2" borderId="4" xfId="0" applyFill="1" applyBorder="1" applyAlignment="1">
      <alignment horizontal="center"/>
    </xf>
    <xf numFmtId="0" fontId="2" fillId="2" borderId="4" xfId="0" applyFont="1" applyFill="1" applyBorder="1" applyAlignment="1">
      <alignment horizontal="center" vertical="center" wrapText="1"/>
    </xf>
    <xf numFmtId="5" fontId="0" fillId="0" borderId="4" xfId="1" applyNumberFormat="1" applyFont="1" applyBorder="1" applyAlignment="1">
      <alignment horizontal="center" vertical="center" wrapText="1"/>
    </xf>
    <xf numFmtId="168" fontId="0" fillId="0" borderId="4" xfId="0" applyNumberFormat="1" applyBorder="1" applyAlignment="1">
      <alignment horizontal="center" vertical="center" wrapText="1"/>
    </xf>
    <xf numFmtId="169" fontId="0" fillId="0" borderId="4" xfId="1" quotePrefix="1" applyNumberFormat="1" applyFont="1" applyBorder="1" applyAlignment="1">
      <alignment horizontal="center" vertical="center" wrapText="1"/>
    </xf>
    <xf numFmtId="0" fontId="0" fillId="0" borderId="1" xfId="0" applyBorder="1" applyAlignment="1">
      <alignment horizontal="left"/>
    </xf>
    <xf numFmtId="0" fontId="0" fillId="0" borderId="14" xfId="0" applyBorder="1" applyAlignment="1">
      <alignment wrapText="1"/>
    </xf>
    <xf numFmtId="0" fontId="0" fillId="0" borderId="0" xfId="0" applyAlignment="1">
      <alignment vertical="center" wrapText="1"/>
    </xf>
    <xf numFmtId="170" fontId="0" fillId="0" borderId="4" xfId="0" applyNumberFormat="1" applyBorder="1" applyAlignment="1">
      <alignment horizontal="center"/>
    </xf>
    <xf numFmtId="0" fontId="2" fillId="2" borderId="4" xfId="0" applyFont="1" applyFill="1" applyBorder="1" applyAlignment="1">
      <alignment horizontal="center" vertical="center"/>
    </xf>
    <xf numFmtId="0" fontId="2" fillId="0" borderId="4" xfId="0" applyFont="1" applyBorder="1" applyAlignment="1">
      <alignment horizontal="center" vertical="center" wrapText="1"/>
    </xf>
    <xf numFmtId="5" fontId="2" fillId="0" borderId="4" xfId="1" applyNumberFormat="1" applyFont="1" applyBorder="1" applyAlignment="1">
      <alignment horizontal="center" vertical="center" wrapText="1"/>
    </xf>
    <xf numFmtId="0" fontId="2" fillId="2" borderId="4" xfId="0" applyFont="1" applyFill="1" applyBorder="1" applyAlignment="1">
      <alignment vertical="center" wrapText="1"/>
    </xf>
    <xf numFmtId="0" fontId="2" fillId="0" borderId="0" xfId="0" applyFont="1" applyAlignment="1">
      <alignment horizontal="center"/>
    </xf>
    <xf numFmtId="0" fontId="3" fillId="0" borderId="0" xfId="0" applyFont="1" applyAlignment="1">
      <alignment horizontal="left" vertical="center" wrapText="1"/>
    </xf>
    <xf numFmtId="0" fontId="0" fillId="0" borderId="0" xfId="0" applyAlignment="1">
      <alignment horizontal="center" wrapText="1"/>
    </xf>
    <xf numFmtId="0" fontId="0" fillId="0" borderId="1" xfId="0" applyBorder="1" applyAlignment="1">
      <alignment horizontal="center" wrapText="1"/>
    </xf>
    <xf numFmtId="0" fontId="2" fillId="0" borderId="0" xfId="0" applyFont="1" applyAlignment="1">
      <alignment horizontal="center" wrapText="1"/>
    </xf>
    <xf numFmtId="0" fontId="2" fillId="2" borderId="4" xfId="0" applyFont="1" applyFill="1" applyBorder="1" applyAlignment="1">
      <alignment horizontal="center"/>
    </xf>
    <xf numFmtId="0" fontId="2" fillId="2" borderId="4" xfId="0" applyFont="1" applyFill="1" applyBorder="1" applyAlignment="1">
      <alignment horizontal="center" wrapText="1"/>
    </xf>
    <xf numFmtId="0" fontId="2" fillId="0" borderId="4" xfId="0" applyFont="1" applyBorder="1" applyAlignment="1">
      <alignment horizontal="left" vertical="top"/>
    </xf>
    <xf numFmtId="0" fontId="22" fillId="0" borderId="1" xfId="0" applyFont="1" applyBorder="1" applyAlignment="1">
      <alignment horizontal="center"/>
    </xf>
    <xf numFmtId="0" fontId="22" fillId="0" borderId="0" xfId="0" applyFont="1" applyAlignment="1">
      <alignment horizontal="center"/>
    </xf>
    <xf numFmtId="0" fontId="0" fillId="2" borderId="4" xfId="0" applyFill="1" applyBorder="1" applyAlignment="1">
      <alignment horizontal="center" vertical="top"/>
    </xf>
    <xf numFmtId="0" fontId="2" fillId="2" borderId="4" xfId="0" applyFont="1" applyFill="1" applyBorder="1" applyAlignment="1">
      <alignment horizontal="center" vertical="top"/>
    </xf>
    <xf numFmtId="0" fontId="2" fillId="2" borderId="17" xfId="0" applyFont="1" applyFill="1" applyBorder="1" applyAlignment="1">
      <alignment horizontal="center" vertical="top"/>
    </xf>
    <xf numFmtId="0" fontId="2" fillId="2" borderId="19" xfId="0" applyFont="1" applyFill="1" applyBorder="1" applyAlignment="1">
      <alignment horizontal="center" vertical="top"/>
    </xf>
    <xf numFmtId="0" fontId="0" fillId="0" borderId="0" xfId="0" applyAlignment="1">
      <alignment horizontal="left" wrapText="1"/>
    </xf>
    <xf numFmtId="171" fontId="0" fillId="0" borderId="17" xfId="0" applyNumberFormat="1" applyBorder="1" applyAlignment="1">
      <alignment horizontal="left" wrapText="1"/>
    </xf>
    <xf numFmtId="171" fontId="0" fillId="0" borderId="18" xfId="0" applyNumberFormat="1" applyBorder="1" applyAlignment="1">
      <alignment horizontal="left" wrapText="1"/>
    </xf>
    <xf numFmtId="171" fontId="0" fillId="0" borderId="19" xfId="0" applyNumberFormat="1" applyBorder="1" applyAlignment="1">
      <alignment horizontal="left"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textRotation="90" wrapText="1"/>
    </xf>
    <xf numFmtId="0" fontId="2" fillId="2" borderId="18" xfId="0" applyFont="1" applyFill="1" applyBorder="1" applyAlignment="1">
      <alignment horizontal="center" vertical="center" textRotation="90" wrapText="1"/>
    </xf>
    <xf numFmtId="0" fontId="2" fillId="2" borderId="19" xfId="0" applyFont="1" applyFill="1" applyBorder="1" applyAlignment="1">
      <alignment horizontal="center" vertical="center" textRotation="90" wrapText="1"/>
    </xf>
    <xf numFmtId="0" fontId="2" fillId="2" borderId="17"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2" fillId="2" borderId="4" xfId="0" applyFont="1" applyFill="1" applyBorder="1" applyAlignment="1">
      <alignment horizontal="left" vertical="center" wrapText="1"/>
    </xf>
    <xf numFmtId="0" fontId="2" fillId="2" borderId="4" xfId="0" applyFont="1" applyFill="1" applyBorder="1" applyAlignment="1">
      <alignment horizontal="left" vertical="top" wrapText="1"/>
    </xf>
    <xf numFmtId="0" fontId="0" fillId="0" borderId="0" xfId="0" applyAlignment="1">
      <alignment horizontal="left" vertical="center" wrapText="1"/>
    </xf>
    <xf numFmtId="0" fontId="0" fillId="0" borderId="8" xfId="0" applyBorder="1" applyAlignment="1">
      <alignment horizontal="left" vertical="center" wrapText="1"/>
    </xf>
    <xf numFmtId="0" fontId="12" fillId="0" borderId="0" xfId="0" applyFont="1" applyAlignment="1">
      <alignment horizontal="center"/>
    </xf>
    <xf numFmtId="0" fontId="4" fillId="0" borderId="0" xfId="0" applyFont="1" applyAlignment="1">
      <alignment horizontal="center"/>
    </xf>
    <xf numFmtId="0" fontId="19" fillId="0" borderId="0" xfId="0" applyFont="1" applyAlignment="1">
      <alignment horizontal="center"/>
    </xf>
    <xf numFmtId="0" fontId="9" fillId="0" borderId="0" xfId="0" applyFont="1" applyAlignment="1">
      <alignment horizontal="center"/>
    </xf>
    <xf numFmtId="0" fontId="0" fillId="0" borderId="0" xfId="0" applyAlignment="1">
      <alignment horizontal="justify" vertical="center" wrapText="1"/>
    </xf>
    <xf numFmtId="0" fontId="16" fillId="0" borderId="2" xfId="0" applyFont="1" applyBorder="1" applyAlignment="1"/>
  </cellXfs>
  <cellStyles count="4">
    <cellStyle name="Comma" xfId="1" builtinId="3"/>
    <cellStyle name="Currency" xfId="3"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J47"/>
  <sheetViews>
    <sheetView tabSelected="1" workbookViewId="0"/>
  </sheetViews>
  <sheetFormatPr defaultRowHeight="15" x14ac:dyDescent="0.25"/>
  <cols>
    <col min="2" max="2" width="64.28515625" customWidth="1"/>
    <col min="3" max="3" width="7" customWidth="1"/>
    <col min="4" max="4" width="14.28515625" customWidth="1"/>
    <col min="5" max="5" width="14.28515625" bestFit="1" customWidth="1"/>
  </cols>
  <sheetData>
    <row r="2" spans="2:10" ht="15.75" thickBot="1" x14ac:dyDescent="0.3">
      <c r="B2" s="122" t="s">
        <v>0</v>
      </c>
      <c r="C2" s="46"/>
      <c r="D2" s="46"/>
      <c r="E2" s="46"/>
    </row>
    <row r="3" spans="2:10" ht="24.75" customHeight="1" x14ac:dyDescent="0.25">
      <c r="B3" s="123" t="s">
        <v>488</v>
      </c>
      <c r="C3" s="4"/>
      <c r="D3" s="277"/>
      <c r="E3" s="124" t="s">
        <v>251</v>
      </c>
    </row>
    <row r="5" spans="2:10" x14ac:dyDescent="0.25">
      <c r="D5" s="121">
        <v>2024</v>
      </c>
      <c r="E5" s="121">
        <v>2023</v>
      </c>
    </row>
    <row r="6" spans="2:10" x14ac:dyDescent="0.25">
      <c r="B6" s="1"/>
      <c r="D6" s="31" t="s">
        <v>35</v>
      </c>
      <c r="E6" s="31" t="s">
        <v>35</v>
      </c>
    </row>
    <row r="7" spans="2:10" x14ac:dyDescent="0.25">
      <c r="B7" s="1" t="s">
        <v>327</v>
      </c>
    </row>
    <row r="8" spans="2:10" x14ac:dyDescent="0.25">
      <c r="B8" s="1"/>
    </row>
    <row r="9" spans="2:10" x14ac:dyDescent="0.25">
      <c r="B9" s="2" t="s">
        <v>501</v>
      </c>
      <c r="D9" s="5">
        <v>223144</v>
      </c>
      <c r="E9" s="5">
        <v>126445</v>
      </c>
    </row>
    <row r="10" spans="2:10" x14ac:dyDescent="0.25">
      <c r="B10" s="2" t="s">
        <v>342</v>
      </c>
      <c r="D10" s="5">
        <v>178043</v>
      </c>
      <c r="E10" s="5">
        <v>162393</v>
      </c>
    </row>
    <row r="11" spans="2:10" x14ac:dyDescent="0.25">
      <c r="B11" s="2" t="s">
        <v>514</v>
      </c>
      <c r="D11" s="5">
        <v>166376</v>
      </c>
      <c r="E11" s="5">
        <v>189387</v>
      </c>
    </row>
    <row r="12" spans="2:10" x14ac:dyDescent="0.25">
      <c r="B12" s="2" t="s">
        <v>343</v>
      </c>
      <c r="D12" s="5">
        <v>120938</v>
      </c>
      <c r="E12" s="5">
        <v>132091</v>
      </c>
    </row>
    <row r="13" spans="2:10" x14ac:dyDescent="0.25">
      <c r="B13" s="2" t="s">
        <v>169</v>
      </c>
      <c r="D13" s="5">
        <v>53038</v>
      </c>
      <c r="E13" s="5">
        <v>49683</v>
      </c>
      <c r="J13" s="40"/>
    </row>
    <row r="14" spans="2:10" x14ac:dyDescent="0.25">
      <c r="B14" s="2" t="s">
        <v>344</v>
      </c>
      <c r="D14" s="5">
        <v>67792</v>
      </c>
      <c r="E14" s="5">
        <v>69759</v>
      </c>
    </row>
    <row r="15" spans="2:10" ht="15.75" thickBot="1" x14ac:dyDescent="0.3">
      <c r="B15" s="53" t="s">
        <v>499</v>
      </c>
      <c r="C15" s="47"/>
      <c r="D15" s="95">
        <v>26369</v>
      </c>
      <c r="E15" s="95">
        <v>23650</v>
      </c>
    </row>
    <row r="16" spans="2:10" ht="29.25" customHeight="1" thickBot="1" x14ac:dyDescent="0.3">
      <c r="B16" s="117"/>
      <c r="C16" s="99"/>
      <c r="D16" s="174">
        <f>SUM(D9:D15)</f>
        <v>835700</v>
      </c>
      <c r="E16" s="174">
        <f>SUM(E9:E15)</f>
        <v>753408</v>
      </c>
    </row>
    <row r="17" spans="2:5" ht="30" x14ac:dyDescent="0.25">
      <c r="B17" s="7" t="s">
        <v>217</v>
      </c>
      <c r="D17" s="5"/>
      <c r="E17" s="5"/>
    </row>
    <row r="18" spans="2:5" x14ac:dyDescent="0.25">
      <c r="B18" s="1"/>
      <c r="D18" s="5"/>
      <c r="E18" s="5"/>
    </row>
    <row r="19" spans="2:5" ht="15" customHeight="1" x14ac:dyDescent="0.25">
      <c r="B19" s="2" t="s">
        <v>513</v>
      </c>
      <c r="D19" s="5">
        <v>613155</v>
      </c>
      <c r="E19" s="5">
        <v>486806</v>
      </c>
    </row>
    <row r="20" spans="2:5" ht="15" customHeight="1" x14ac:dyDescent="0.25">
      <c r="B20" s="2" t="s">
        <v>512</v>
      </c>
      <c r="D20" s="5">
        <v>495327</v>
      </c>
      <c r="E20" s="5">
        <v>447174</v>
      </c>
    </row>
    <row r="21" spans="2:5" ht="15" customHeight="1" x14ac:dyDescent="0.25">
      <c r="B21" s="2" t="s">
        <v>511</v>
      </c>
      <c r="D21" s="5">
        <v>200512</v>
      </c>
      <c r="E21" s="5">
        <v>199192</v>
      </c>
    </row>
    <row r="22" spans="2:5" ht="15" customHeight="1" x14ac:dyDescent="0.25">
      <c r="B22" s="2" t="s">
        <v>510</v>
      </c>
      <c r="D22" s="5">
        <v>91523</v>
      </c>
      <c r="E22" s="5">
        <v>69205</v>
      </c>
    </row>
    <row r="23" spans="2:5" ht="15" customHeight="1" x14ac:dyDescent="0.25">
      <c r="B23" s="2" t="s">
        <v>509</v>
      </c>
      <c r="D23" s="5">
        <v>22539</v>
      </c>
      <c r="E23" s="5">
        <v>21495</v>
      </c>
    </row>
    <row r="24" spans="2:5" ht="15" customHeight="1" x14ac:dyDescent="0.25">
      <c r="B24" s="2" t="s">
        <v>508</v>
      </c>
      <c r="D24" s="5">
        <v>133138</v>
      </c>
      <c r="E24" s="5">
        <v>140214</v>
      </c>
    </row>
    <row r="25" spans="2:5" ht="15" customHeight="1" x14ac:dyDescent="0.25">
      <c r="B25" s="2" t="s">
        <v>507</v>
      </c>
      <c r="D25" s="5">
        <v>38409</v>
      </c>
      <c r="E25" s="5">
        <v>67101</v>
      </c>
    </row>
    <row r="26" spans="2:5" ht="15" customHeight="1" x14ac:dyDescent="0.25">
      <c r="B26" s="2" t="s">
        <v>506</v>
      </c>
      <c r="D26" s="5">
        <v>15139</v>
      </c>
      <c r="E26" s="5">
        <v>15545</v>
      </c>
    </row>
    <row r="27" spans="2:5" ht="15" customHeight="1" x14ac:dyDescent="0.25">
      <c r="B27" s="2" t="s">
        <v>505</v>
      </c>
      <c r="D27" s="5">
        <v>624886</v>
      </c>
      <c r="E27" s="5">
        <v>554267</v>
      </c>
    </row>
    <row r="28" spans="2:5" ht="15" customHeight="1" x14ac:dyDescent="0.25">
      <c r="B28" s="2" t="s">
        <v>504</v>
      </c>
      <c r="D28" s="5">
        <v>254045</v>
      </c>
      <c r="E28" s="5">
        <v>262172</v>
      </c>
    </row>
    <row r="29" spans="2:5" ht="15" customHeight="1" x14ac:dyDescent="0.25">
      <c r="B29" s="2" t="s">
        <v>502</v>
      </c>
      <c r="D29" s="5">
        <v>44078</v>
      </c>
      <c r="E29" s="5">
        <v>43669</v>
      </c>
    </row>
    <row r="30" spans="2:5" ht="15" customHeight="1" thickBot="1" x14ac:dyDescent="0.3">
      <c r="B30" s="53" t="s">
        <v>500</v>
      </c>
      <c r="C30" s="47"/>
      <c r="D30" s="95">
        <v>45411</v>
      </c>
      <c r="E30" s="95">
        <v>45751</v>
      </c>
    </row>
    <row r="31" spans="2:5" ht="29.25" customHeight="1" thickBot="1" x14ac:dyDescent="0.3">
      <c r="B31" s="99"/>
      <c r="C31" s="99"/>
      <c r="D31" s="174">
        <f>SUM(D19:D30)</f>
        <v>2578162</v>
      </c>
      <c r="E31" s="174">
        <f>SUM(E19:E30)</f>
        <v>2352591</v>
      </c>
    </row>
    <row r="32" spans="2:5" ht="24.75" customHeight="1" thickBot="1" x14ac:dyDescent="0.3">
      <c r="B32" s="132" t="s">
        <v>420</v>
      </c>
      <c r="C32" s="99"/>
      <c r="D32" s="100">
        <f>D16-D31</f>
        <v>-1742462</v>
      </c>
      <c r="E32" s="100">
        <f>E16-E31</f>
        <v>-1599183</v>
      </c>
    </row>
    <row r="33" spans="2:7" x14ac:dyDescent="0.25">
      <c r="D33" s="5"/>
      <c r="E33" s="5"/>
    </row>
    <row r="34" spans="2:7" x14ac:dyDescent="0.25">
      <c r="B34" s="1" t="s">
        <v>421</v>
      </c>
      <c r="D34" s="5"/>
      <c r="E34" s="5"/>
    </row>
    <row r="35" spans="2:7" x14ac:dyDescent="0.25">
      <c r="B35" s="188" t="s">
        <v>430</v>
      </c>
      <c r="D35" s="5">
        <v>4087559</v>
      </c>
      <c r="E35" s="5">
        <v>3961726</v>
      </c>
      <c r="G35" s="185"/>
    </row>
    <row r="36" spans="2:7" x14ac:dyDescent="0.25">
      <c r="B36" t="s">
        <v>170</v>
      </c>
      <c r="D36" s="5">
        <v>28759</v>
      </c>
      <c r="E36" s="5">
        <v>27812</v>
      </c>
    </row>
    <row r="37" spans="2:7" ht="15.75" thickBot="1" x14ac:dyDescent="0.3">
      <c r="B37" s="47" t="s">
        <v>171</v>
      </c>
      <c r="C37" s="47"/>
      <c r="D37" s="95">
        <v>21452</v>
      </c>
      <c r="E37" s="95">
        <v>19115</v>
      </c>
    </row>
    <row r="38" spans="2:7" ht="21.75" customHeight="1" thickBot="1" x14ac:dyDescent="0.3">
      <c r="B38" s="99"/>
      <c r="C38" s="99"/>
      <c r="D38" s="174">
        <f>SUM(D35:D37)</f>
        <v>4137770</v>
      </c>
      <c r="E38" s="174">
        <f>SUM(E35:E37)</f>
        <v>4008653</v>
      </c>
    </row>
    <row r="39" spans="2:7" x14ac:dyDescent="0.25">
      <c r="D39" s="5"/>
      <c r="E39" s="5"/>
    </row>
    <row r="40" spans="2:7" ht="15.75" thickBot="1" x14ac:dyDescent="0.3">
      <c r="B40" s="46" t="s">
        <v>3</v>
      </c>
      <c r="C40" s="46"/>
      <c r="D40" s="48">
        <f>D38+D32</f>
        <v>2395308</v>
      </c>
      <c r="E40" s="48">
        <f>E38+E32</f>
        <v>2409470</v>
      </c>
    </row>
    <row r="41" spans="2:7" x14ac:dyDescent="0.25">
      <c r="B41" s="1"/>
      <c r="C41" s="1"/>
      <c r="D41" s="97"/>
      <c r="E41" s="97"/>
    </row>
    <row r="42" spans="2:7" x14ac:dyDescent="0.25">
      <c r="B42" s="190" t="s">
        <v>432</v>
      </c>
      <c r="G42" s="184"/>
    </row>
    <row r="43" spans="2:7" x14ac:dyDescent="0.25">
      <c r="B43" s="188" t="s">
        <v>431</v>
      </c>
      <c r="D43" s="5">
        <v>2391737</v>
      </c>
      <c r="E43" s="5">
        <v>2408567</v>
      </c>
      <c r="G43" s="184"/>
    </row>
    <row r="44" spans="2:7" ht="15.75" thickBot="1" x14ac:dyDescent="0.3">
      <c r="B44" s="47" t="s">
        <v>345</v>
      </c>
      <c r="C44" s="46"/>
      <c r="D44" s="95">
        <v>3571</v>
      </c>
      <c r="E44" s="95">
        <v>903</v>
      </c>
    </row>
    <row r="46" spans="2:7" ht="15.75" thickBot="1" x14ac:dyDescent="0.3">
      <c r="B46" s="46" t="s">
        <v>3</v>
      </c>
      <c r="C46" s="46"/>
      <c r="D46" s="48">
        <f>SUM(D43:D44)</f>
        <v>2395308</v>
      </c>
      <c r="E46" s="48">
        <f>SUM(E43:E44)</f>
        <v>2409470</v>
      </c>
    </row>
    <row r="47" spans="2:7" x14ac:dyDescent="0.25">
      <c r="B47" s="188" t="s">
        <v>503</v>
      </c>
      <c r="G47" s="184"/>
    </row>
  </sheetData>
  <pageMargins left="0.7" right="0.7" top="0.75" bottom="0.75" header="0.3" footer="0.3"/>
  <pageSetup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G14"/>
  <sheetViews>
    <sheetView workbookViewId="0">
      <selection activeCell="B11" sqref="B11"/>
    </sheetView>
  </sheetViews>
  <sheetFormatPr defaultRowHeight="15" x14ac:dyDescent="0.25"/>
  <cols>
    <col min="1" max="1" width="9.140625" customWidth="1"/>
    <col min="2" max="2" width="66.5703125" customWidth="1"/>
    <col min="3" max="3" width="0.140625" customWidth="1"/>
    <col min="4" max="4" width="19.85546875" customWidth="1"/>
    <col min="5" max="5" width="12.28515625" customWidth="1"/>
  </cols>
  <sheetData>
    <row r="2" spans="2:7" ht="15.75" thickBot="1" x14ac:dyDescent="0.3">
      <c r="B2" s="122" t="s">
        <v>21</v>
      </c>
      <c r="C2" s="122"/>
      <c r="D2" s="122"/>
      <c r="E2" s="122"/>
    </row>
    <row r="3" spans="2:7" ht="24" customHeight="1" x14ac:dyDescent="0.25">
      <c r="B3" s="210" t="s">
        <v>491</v>
      </c>
      <c r="C3" s="207"/>
      <c r="D3" s="209"/>
      <c r="E3" s="209" t="s">
        <v>29</v>
      </c>
    </row>
    <row r="5" spans="2:7" x14ac:dyDescent="0.25">
      <c r="B5" s="1" t="s">
        <v>144</v>
      </c>
    </row>
    <row r="6" spans="2:7" x14ac:dyDescent="0.25">
      <c r="B6" s="1"/>
    </row>
    <row r="7" spans="2:7" x14ac:dyDescent="0.25">
      <c r="D7" s="101">
        <v>2024</v>
      </c>
      <c r="E7" s="101">
        <v>2023</v>
      </c>
      <c r="G7" s="184"/>
    </row>
    <row r="8" spans="2:7" x14ac:dyDescent="0.25">
      <c r="D8" s="21" t="s">
        <v>35</v>
      </c>
      <c r="E8" s="21" t="s">
        <v>35</v>
      </c>
    </row>
    <row r="9" spans="2:7" ht="75" x14ac:dyDescent="0.25">
      <c r="B9" s="13" t="s">
        <v>552</v>
      </c>
      <c r="D9" s="22">
        <v>43793</v>
      </c>
      <c r="E9" s="22">
        <v>46563</v>
      </c>
    </row>
    <row r="10" spans="2:7" ht="73.5" customHeight="1" x14ac:dyDescent="0.25">
      <c r="B10" s="12" t="s">
        <v>553</v>
      </c>
      <c r="D10" s="22">
        <v>41444</v>
      </c>
      <c r="E10" s="22">
        <v>40225</v>
      </c>
    </row>
    <row r="11" spans="2:7" ht="102" customHeight="1" thickBot="1" x14ac:dyDescent="0.3">
      <c r="B11" s="12" t="s">
        <v>554</v>
      </c>
      <c r="D11" s="22">
        <v>9941</v>
      </c>
      <c r="E11" s="22">
        <v>10615</v>
      </c>
    </row>
    <row r="12" spans="2:7" ht="30" x14ac:dyDescent="0.25">
      <c r="B12" s="145" t="s">
        <v>163</v>
      </c>
      <c r="C12" s="146"/>
      <c r="D12" s="147">
        <f>SUM(D9:D11)</f>
        <v>95178</v>
      </c>
      <c r="E12" s="147">
        <f>SUM(E9:E11)</f>
        <v>97403</v>
      </c>
    </row>
    <row r="13" spans="2:7" ht="15.75" thickBot="1" x14ac:dyDescent="0.3">
      <c r="B13" s="144" t="s">
        <v>36</v>
      </c>
      <c r="C13" s="47"/>
      <c r="D13" s="54">
        <v>-27386</v>
      </c>
      <c r="E13" s="54">
        <v>-27644</v>
      </c>
    </row>
    <row r="14" spans="2:7" ht="30.75" thickBot="1" x14ac:dyDescent="0.3">
      <c r="B14" s="144" t="s">
        <v>163</v>
      </c>
      <c r="C14" s="47"/>
      <c r="D14" s="57">
        <f>+D12+D13</f>
        <v>67792</v>
      </c>
      <c r="E14" s="57">
        <f>+E12+E13</f>
        <v>69759</v>
      </c>
    </row>
  </sheetData>
  <pageMargins left="0.7" right="0.7" top="0.75" bottom="0.75" header="0.3" footer="0.3"/>
  <pageSetup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F16"/>
  <sheetViews>
    <sheetView workbookViewId="0">
      <selection activeCell="E7" sqref="E7"/>
    </sheetView>
  </sheetViews>
  <sheetFormatPr defaultRowHeight="15" x14ac:dyDescent="0.25"/>
  <cols>
    <col min="2" max="2" width="53" customWidth="1"/>
    <col min="3" max="3" width="12.5703125" customWidth="1"/>
    <col min="4" max="5" width="11.5703125" bestFit="1" customWidth="1"/>
  </cols>
  <sheetData>
    <row r="2" spans="2:6" ht="15.75" thickBot="1" x14ac:dyDescent="0.3">
      <c r="B2" s="122" t="s">
        <v>21</v>
      </c>
      <c r="C2" s="122"/>
      <c r="D2" s="122"/>
      <c r="E2" s="122"/>
    </row>
    <row r="3" spans="2:6" ht="30" x14ac:dyDescent="0.25">
      <c r="B3" s="123" t="s">
        <v>491</v>
      </c>
      <c r="C3" s="207"/>
      <c r="D3" s="207"/>
      <c r="E3" s="209" t="s">
        <v>29</v>
      </c>
    </row>
    <row r="5" spans="2:6" x14ac:dyDescent="0.25">
      <c r="B5" s="1" t="s">
        <v>146</v>
      </c>
    </row>
    <row r="7" spans="2:6" x14ac:dyDescent="0.25">
      <c r="D7" s="101">
        <v>2024</v>
      </c>
      <c r="E7" s="101">
        <v>2023</v>
      </c>
    </row>
    <row r="8" spans="2:6" x14ac:dyDescent="0.25">
      <c r="D8" s="31" t="s">
        <v>35</v>
      </c>
      <c r="E8" s="31" t="s">
        <v>35</v>
      </c>
    </row>
    <row r="9" spans="2:6" x14ac:dyDescent="0.25">
      <c r="D9" s="31"/>
      <c r="E9" s="31"/>
    </row>
    <row r="10" spans="2:6" x14ac:dyDescent="0.25">
      <c r="B10" t="s">
        <v>37</v>
      </c>
      <c r="D10" s="26">
        <v>356938</v>
      </c>
      <c r="E10" s="26">
        <v>313532</v>
      </c>
      <c r="F10" s="20"/>
    </row>
    <row r="11" spans="2:6" x14ac:dyDescent="0.25">
      <c r="B11" s="2" t="s">
        <v>39</v>
      </c>
      <c r="D11" s="26">
        <v>118579</v>
      </c>
      <c r="E11" s="26">
        <v>117767</v>
      </c>
      <c r="F11" s="20"/>
    </row>
    <row r="12" spans="2:6" x14ac:dyDescent="0.25">
      <c r="B12" t="s">
        <v>38</v>
      </c>
      <c r="D12" s="26">
        <v>15469</v>
      </c>
      <c r="E12" s="26">
        <v>10890</v>
      </c>
      <c r="F12" s="20"/>
    </row>
    <row r="13" spans="2:6" x14ac:dyDescent="0.25">
      <c r="B13" s="2" t="s">
        <v>40</v>
      </c>
      <c r="D13" s="26">
        <v>459</v>
      </c>
      <c r="E13" s="26">
        <v>1193</v>
      </c>
      <c r="F13" s="20"/>
    </row>
    <row r="14" spans="2:6" x14ac:dyDescent="0.25">
      <c r="B14" t="s">
        <v>31</v>
      </c>
      <c r="D14" s="71">
        <v>666</v>
      </c>
      <c r="E14" s="71">
        <v>707</v>
      </c>
      <c r="F14" s="20"/>
    </row>
    <row r="15" spans="2:6" ht="15.75" thickBot="1" x14ac:dyDescent="0.3">
      <c r="B15" s="53" t="s">
        <v>34</v>
      </c>
      <c r="C15" s="47"/>
      <c r="D15" s="116">
        <v>3216</v>
      </c>
      <c r="E15" s="116">
        <v>3085</v>
      </c>
      <c r="F15" s="20"/>
    </row>
    <row r="16" spans="2:6" ht="22.5" customHeight="1" thickBot="1" x14ac:dyDescent="0.3">
      <c r="B16" s="56" t="s">
        <v>163</v>
      </c>
      <c r="C16" s="46"/>
      <c r="D16" s="63">
        <f>SUM(D10:D15)</f>
        <v>495327</v>
      </c>
      <c r="E16" s="63">
        <f>SUM(E10:E15)</f>
        <v>447174</v>
      </c>
      <c r="F16" s="20"/>
    </row>
  </sheetData>
  <pageMargins left="0.7" right="0.7" top="0.75" bottom="0.75" header="0.3" footer="0.3"/>
  <pageSetup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F69C0-D638-4C8D-BC3D-2B49575161E1}">
  <sheetPr>
    <pageSetUpPr fitToPage="1"/>
  </sheetPr>
  <dimension ref="B2:F45"/>
  <sheetViews>
    <sheetView workbookViewId="0">
      <selection activeCell="C6" sqref="C6"/>
    </sheetView>
  </sheetViews>
  <sheetFormatPr defaultRowHeight="15" x14ac:dyDescent="0.25"/>
  <cols>
    <col min="2" max="2" width="57" customWidth="1"/>
    <col min="3" max="3" width="11.5703125" bestFit="1" customWidth="1"/>
    <col min="4" max="5" width="10.7109375" bestFit="1" customWidth="1"/>
    <col min="6" max="6" width="11.5703125" bestFit="1" customWidth="1"/>
  </cols>
  <sheetData>
    <row r="2" spans="2:6" ht="15.75" thickBot="1" x14ac:dyDescent="0.3">
      <c r="B2" s="122" t="s">
        <v>21</v>
      </c>
      <c r="C2" s="122"/>
      <c r="D2" s="122"/>
      <c r="E2" s="122"/>
      <c r="F2" s="122"/>
    </row>
    <row r="3" spans="2:6" ht="30" x14ac:dyDescent="0.25">
      <c r="B3" s="123" t="s">
        <v>491</v>
      </c>
      <c r="C3" s="207"/>
      <c r="D3" s="139"/>
      <c r="E3" s="208"/>
      <c r="F3" s="209" t="s">
        <v>29</v>
      </c>
    </row>
    <row r="5" spans="2:6" x14ac:dyDescent="0.25">
      <c r="B5" s="1" t="s">
        <v>315</v>
      </c>
    </row>
    <row r="6" spans="2:6" ht="30" x14ac:dyDescent="0.25">
      <c r="C6" s="78" t="s">
        <v>390</v>
      </c>
      <c r="D6" s="21" t="s">
        <v>249</v>
      </c>
      <c r="E6" s="196" t="s">
        <v>250</v>
      </c>
      <c r="F6" s="78" t="s">
        <v>556</v>
      </c>
    </row>
    <row r="7" spans="2:6" x14ac:dyDescent="0.25">
      <c r="C7" s="31" t="s">
        <v>35</v>
      </c>
      <c r="D7" s="31" t="s">
        <v>35</v>
      </c>
      <c r="E7" s="31" t="s">
        <v>35</v>
      </c>
      <c r="F7" s="31" t="s">
        <v>35</v>
      </c>
    </row>
    <row r="8" spans="2:6" x14ac:dyDescent="0.25">
      <c r="C8" s="31"/>
      <c r="D8" s="31"/>
      <c r="E8" s="31"/>
      <c r="F8" s="31"/>
    </row>
    <row r="9" spans="2:6" x14ac:dyDescent="0.25">
      <c r="B9" s="1" t="s">
        <v>555</v>
      </c>
      <c r="C9" s="31"/>
      <c r="D9" s="31"/>
      <c r="E9" s="31"/>
      <c r="F9" s="31"/>
    </row>
    <row r="10" spans="2:6" x14ac:dyDescent="0.25">
      <c r="B10" t="s">
        <v>235</v>
      </c>
      <c r="C10" s="5">
        <v>43615</v>
      </c>
      <c r="D10" s="5">
        <v>131886</v>
      </c>
      <c r="E10" s="79">
        <v>-146580</v>
      </c>
      <c r="F10" s="5">
        <f>+C10+D10+E10</f>
        <v>28921</v>
      </c>
    </row>
    <row r="11" spans="2:6" x14ac:dyDescent="0.25">
      <c r="B11" t="s">
        <v>236</v>
      </c>
      <c r="C11" s="5"/>
      <c r="D11" s="5"/>
      <c r="E11" s="79"/>
      <c r="F11" s="5"/>
    </row>
    <row r="12" spans="2:6" x14ac:dyDescent="0.25">
      <c r="B12" s="2" t="s">
        <v>391</v>
      </c>
      <c r="C12" s="5">
        <v>2529</v>
      </c>
      <c r="D12" s="5">
        <v>1461</v>
      </c>
      <c r="E12" s="79">
        <v>-1543</v>
      </c>
      <c r="F12" s="5">
        <f t="shared" ref="F12:F36" si="0">+C12+D12+E12</f>
        <v>2447</v>
      </c>
    </row>
    <row r="13" spans="2:6" x14ac:dyDescent="0.25">
      <c r="B13" t="s">
        <v>557</v>
      </c>
      <c r="C13" s="5">
        <v>0</v>
      </c>
      <c r="D13" s="213">
        <v>24555</v>
      </c>
      <c r="E13" s="20">
        <v>0</v>
      </c>
      <c r="F13" s="213">
        <f t="shared" si="0"/>
        <v>24555</v>
      </c>
    </row>
    <row r="14" spans="2:6" x14ac:dyDescent="0.25">
      <c r="B14" s="2" t="s">
        <v>392</v>
      </c>
      <c r="C14" s="5">
        <v>23132</v>
      </c>
      <c r="D14" s="5">
        <v>22544</v>
      </c>
      <c r="E14" s="79">
        <v>-18408</v>
      </c>
      <c r="F14" s="5">
        <f t="shared" si="0"/>
        <v>27268</v>
      </c>
    </row>
    <row r="15" spans="2:6" x14ac:dyDescent="0.25">
      <c r="B15" t="s">
        <v>238</v>
      </c>
      <c r="C15" s="5">
        <v>62583</v>
      </c>
      <c r="D15" s="5">
        <v>30048</v>
      </c>
      <c r="E15" s="79">
        <v>-62790</v>
      </c>
      <c r="F15" s="5">
        <f>+C15+D15+E15</f>
        <v>29841</v>
      </c>
    </row>
    <row r="16" spans="2:6" x14ac:dyDescent="0.25">
      <c r="B16" t="s">
        <v>558</v>
      </c>
      <c r="C16" s="5">
        <v>0</v>
      </c>
      <c r="D16" s="213">
        <v>2843</v>
      </c>
      <c r="E16" s="79">
        <v>-797</v>
      </c>
      <c r="F16" s="213">
        <f t="shared" si="0"/>
        <v>2046</v>
      </c>
    </row>
    <row r="17" spans="2:6" x14ac:dyDescent="0.25">
      <c r="B17" t="s">
        <v>239</v>
      </c>
      <c r="C17" s="5">
        <v>11911</v>
      </c>
      <c r="D17" s="5">
        <v>26781</v>
      </c>
      <c r="E17" s="79">
        <v>-19346</v>
      </c>
      <c r="F17" s="5">
        <f t="shared" si="0"/>
        <v>19346</v>
      </c>
    </row>
    <row r="18" spans="2:6" x14ac:dyDescent="0.25">
      <c r="B18" t="s">
        <v>240</v>
      </c>
      <c r="C18" s="5">
        <v>6932</v>
      </c>
      <c r="D18" s="5">
        <v>7544</v>
      </c>
      <c r="E18" s="79">
        <v>-5469</v>
      </c>
      <c r="F18" s="5">
        <f t="shared" si="0"/>
        <v>9007</v>
      </c>
    </row>
    <row r="19" spans="2:6" x14ac:dyDescent="0.25">
      <c r="B19" t="s">
        <v>243</v>
      </c>
      <c r="C19" s="5">
        <v>1727</v>
      </c>
      <c r="D19" s="5">
        <v>15675</v>
      </c>
      <c r="E19" s="79">
        <v>-8986</v>
      </c>
      <c r="F19" s="5">
        <f t="shared" si="0"/>
        <v>8416</v>
      </c>
    </row>
    <row r="20" spans="2:6" x14ac:dyDescent="0.25">
      <c r="B20" t="s">
        <v>245</v>
      </c>
      <c r="C20" s="5">
        <v>3523</v>
      </c>
      <c r="D20" s="5">
        <v>4660</v>
      </c>
      <c r="E20" s="79">
        <v>-3523</v>
      </c>
      <c r="F20" s="5">
        <f t="shared" si="0"/>
        <v>4660</v>
      </c>
    </row>
    <row r="21" spans="2:6" x14ac:dyDescent="0.25">
      <c r="B21" t="s">
        <v>246</v>
      </c>
      <c r="C21" s="5">
        <v>57</v>
      </c>
      <c r="D21" s="213">
        <v>50</v>
      </c>
      <c r="E21" s="79">
        <v>-17</v>
      </c>
      <c r="F21" s="5">
        <f t="shared" si="0"/>
        <v>90</v>
      </c>
    </row>
    <row r="22" spans="2:6" x14ac:dyDescent="0.25">
      <c r="B22" s="2" t="s">
        <v>393</v>
      </c>
      <c r="C22" s="5">
        <v>522</v>
      </c>
      <c r="D22" s="5">
        <v>438</v>
      </c>
      <c r="E22" s="79">
        <v>-468</v>
      </c>
      <c r="F22" s="5">
        <f t="shared" si="0"/>
        <v>492</v>
      </c>
    </row>
    <row r="23" spans="2:6" x14ac:dyDescent="0.25">
      <c r="B23" t="s">
        <v>247</v>
      </c>
      <c r="C23" s="5">
        <v>47</v>
      </c>
      <c r="D23" s="5">
        <v>41</v>
      </c>
      <c r="E23" s="79">
        <v>-33</v>
      </c>
      <c r="F23" s="5">
        <f t="shared" si="0"/>
        <v>55</v>
      </c>
    </row>
    <row r="24" spans="2:6" x14ac:dyDescent="0.25">
      <c r="B24" t="s">
        <v>248</v>
      </c>
      <c r="C24" s="5">
        <v>3615</v>
      </c>
      <c r="D24" s="5">
        <v>416</v>
      </c>
      <c r="E24" s="79">
        <v>-475</v>
      </c>
      <c r="F24" s="5">
        <f t="shared" si="0"/>
        <v>3556</v>
      </c>
    </row>
    <row r="25" spans="2:6" x14ac:dyDescent="0.25">
      <c r="B25" s="2" t="s">
        <v>394</v>
      </c>
      <c r="C25" s="5">
        <v>9</v>
      </c>
      <c r="D25" s="213">
        <v>76</v>
      </c>
      <c r="E25" s="79">
        <v>-8</v>
      </c>
      <c r="F25" s="5">
        <f t="shared" si="0"/>
        <v>77</v>
      </c>
    </row>
    <row r="26" spans="2:6" x14ac:dyDescent="0.25">
      <c r="B26" t="s">
        <v>244</v>
      </c>
      <c r="C26" s="5">
        <v>6148</v>
      </c>
      <c r="D26" s="5">
        <v>5659</v>
      </c>
      <c r="E26" s="79">
        <v>-6156</v>
      </c>
      <c r="F26" s="5">
        <f t="shared" si="0"/>
        <v>5651</v>
      </c>
    </row>
    <row r="27" spans="2:6" x14ac:dyDescent="0.25">
      <c r="B27" t="s">
        <v>241</v>
      </c>
      <c r="C27" s="5">
        <v>3031</v>
      </c>
      <c r="D27" s="5">
        <v>300</v>
      </c>
      <c r="E27" s="79">
        <v>-410</v>
      </c>
      <c r="F27" s="5">
        <f t="shared" si="0"/>
        <v>2921</v>
      </c>
    </row>
    <row r="28" spans="2:6" ht="15.75" thickBot="1" x14ac:dyDescent="0.3">
      <c r="B28" s="47" t="s">
        <v>31</v>
      </c>
      <c r="C28" s="95">
        <v>362</v>
      </c>
      <c r="D28" s="95">
        <v>7</v>
      </c>
      <c r="E28" s="212">
        <v>0</v>
      </c>
      <c r="F28" s="95">
        <f t="shared" si="0"/>
        <v>369</v>
      </c>
    </row>
    <row r="29" spans="2:6" ht="25.5" customHeight="1" thickBot="1" x14ac:dyDescent="0.3">
      <c r="B29" s="99"/>
      <c r="C29" s="214">
        <f>SUM(C10:C28)</f>
        <v>169743</v>
      </c>
      <c r="D29" s="214">
        <f>SUM(D10:D28)</f>
        <v>274984</v>
      </c>
      <c r="E29" s="211">
        <f>SUM(E10:E28)</f>
        <v>-275009</v>
      </c>
      <c r="F29" s="214">
        <f>SUM(F10:F28)</f>
        <v>169718</v>
      </c>
    </row>
    <row r="30" spans="2:6" x14ac:dyDescent="0.25">
      <c r="C30" s="5"/>
      <c r="D30" s="5"/>
      <c r="E30" s="5"/>
      <c r="F30" s="5">
        <f t="shared" si="0"/>
        <v>0</v>
      </c>
    </row>
    <row r="31" spans="2:6" x14ac:dyDescent="0.25">
      <c r="B31" s="1" t="s">
        <v>559</v>
      </c>
      <c r="C31" s="5"/>
      <c r="D31" s="5"/>
      <c r="E31" s="5"/>
      <c r="F31" s="5"/>
    </row>
    <row r="32" spans="2:6" ht="15.75" thickBot="1" x14ac:dyDescent="0.3">
      <c r="B32" s="47" t="s">
        <v>242</v>
      </c>
      <c r="C32" s="95">
        <v>7568</v>
      </c>
      <c r="D32" s="95"/>
      <c r="E32" s="150"/>
      <c r="F32" s="95">
        <f>+C32+D32+E32</f>
        <v>7568</v>
      </c>
    </row>
    <row r="33" spans="2:6" x14ac:dyDescent="0.25">
      <c r="C33" s="5"/>
      <c r="D33" s="5"/>
      <c r="E33" s="149"/>
      <c r="F33" s="5"/>
    </row>
    <row r="34" spans="2:6" x14ac:dyDescent="0.25">
      <c r="B34" s="1" t="s">
        <v>560</v>
      </c>
      <c r="C34" s="5"/>
      <c r="D34" s="213"/>
      <c r="E34" s="79"/>
      <c r="F34" s="5"/>
    </row>
    <row r="35" spans="2:6" x14ac:dyDescent="0.25">
      <c r="B35" t="s">
        <v>6</v>
      </c>
      <c r="C35" s="5">
        <v>6075</v>
      </c>
      <c r="D35" s="5">
        <v>7279</v>
      </c>
      <c r="E35" s="79">
        <v>-6300</v>
      </c>
      <c r="F35" s="5">
        <f t="shared" si="0"/>
        <v>7054</v>
      </c>
    </row>
    <row r="36" spans="2:6" x14ac:dyDescent="0.25">
      <c r="B36" t="s">
        <v>561</v>
      </c>
      <c r="C36" s="5">
        <v>2922</v>
      </c>
      <c r="D36" s="5">
        <v>246</v>
      </c>
      <c r="E36" s="79">
        <v>-166</v>
      </c>
      <c r="F36" s="5">
        <f t="shared" si="0"/>
        <v>3002</v>
      </c>
    </row>
    <row r="37" spans="2:6" x14ac:dyDescent="0.25">
      <c r="B37" t="s">
        <v>395</v>
      </c>
      <c r="C37" s="5">
        <v>8084</v>
      </c>
      <c r="D37" s="5">
        <v>5262</v>
      </c>
      <c r="E37" s="79">
        <v>-4976</v>
      </c>
      <c r="F37" s="5">
        <f>+C37+D37+E37</f>
        <v>8370</v>
      </c>
    </row>
    <row r="38" spans="2:6" ht="15.75" thickBot="1" x14ac:dyDescent="0.3">
      <c r="B38" s="47" t="s">
        <v>237</v>
      </c>
      <c r="C38" s="95">
        <v>4800</v>
      </c>
      <c r="D38" s="95">
        <v>0</v>
      </c>
      <c r="E38" s="212">
        <v>0</v>
      </c>
      <c r="F38" s="95">
        <f>+C38+D38+E38</f>
        <v>4800</v>
      </c>
    </row>
    <row r="39" spans="2:6" ht="27" customHeight="1" thickBot="1" x14ac:dyDescent="0.3">
      <c r="B39" s="47"/>
      <c r="C39" s="215">
        <f>SUM(C35:C38)</f>
        <v>21881</v>
      </c>
      <c r="D39" s="215">
        <f>SUM(D35:D38)</f>
        <v>12787</v>
      </c>
      <c r="E39" s="150">
        <f>SUM(E35:E38)</f>
        <v>-11442</v>
      </c>
      <c r="F39" s="215">
        <f>SUM(F35:F38)</f>
        <v>23226</v>
      </c>
    </row>
    <row r="40" spans="2:6" ht="28.5" customHeight="1" thickBot="1" x14ac:dyDescent="0.3">
      <c r="B40" s="46"/>
      <c r="C40" s="48">
        <f>C29+C32+C39</f>
        <v>199192</v>
      </c>
      <c r="D40" s="48">
        <f>D29+D32+D39</f>
        <v>287771</v>
      </c>
      <c r="E40" s="148">
        <f>E29+E32+E39</f>
        <v>-286451</v>
      </c>
      <c r="F40" s="48">
        <f>F29+F32+F39</f>
        <v>200512</v>
      </c>
    </row>
    <row r="41" spans="2:6" x14ac:dyDescent="0.25">
      <c r="C41" s="5"/>
      <c r="D41" s="5"/>
      <c r="E41" s="5"/>
      <c r="F41" s="5"/>
    </row>
    <row r="42" spans="2:6" x14ac:dyDescent="0.25">
      <c r="C42" s="5"/>
      <c r="D42" s="5"/>
      <c r="E42" s="5"/>
      <c r="F42" s="5"/>
    </row>
    <row r="43" spans="2:6" x14ac:dyDescent="0.25">
      <c r="C43" s="5"/>
      <c r="D43" s="5"/>
      <c r="E43" s="5"/>
      <c r="F43" s="5"/>
    </row>
    <row r="44" spans="2:6" x14ac:dyDescent="0.25">
      <c r="C44" s="5"/>
      <c r="D44" s="5"/>
      <c r="E44" s="5"/>
      <c r="F44" s="5"/>
    </row>
    <row r="45" spans="2:6" x14ac:dyDescent="0.25">
      <c r="C45" s="5"/>
      <c r="D45" s="5"/>
      <c r="E45" s="5"/>
      <c r="F45" s="5"/>
    </row>
  </sheetData>
  <pageMargins left="0.7" right="0.7" top="0.75" bottom="0.75" header="0.3" footer="0.3"/>
  <pageSetup scale="8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J17"/>
  <sheetViews>
    <sheetView workbookViewId="0">
      <selection activeCell="C7" sqref="C7"/>
    </sheetView>
  </sheetViews>
  <sheetFormatPr defaultRowHeight="15" x14ac:dyDescent="0.25"/>
  <cols>
    <col min="2" max="2" width="38.7109375" customWidth="1"/>
    <col min="3" max="3" width="11.140625" customWidth="1"/>
    <col min="4" max="4" width="10" customWidth="1"/>
    <col min="5" max="5" width="9.140625" bestFit="1" customWidth="1"/>
    <col min="6" max="6" width="12.7109375" customWidth="1"/>
    <col min="7" max="7" width="9.5703125" customWidth="1"/>
    <col min="8" max="8" width="8.5703125" customWidth="1"/>
  </cols>
  <sheetData>
    <row r="2" spans="2:10" ht="15.75" thickBot="1" x14ac:dyDescent="0.3">
      <c r="B2" s="122" t="s">
        <v>21</v>
      </c>
      <c r="C2" s="122"/>
      <c r="D2" s="122"/>
      <c r="E2" s="122"/>
      <c r="F2" s="122"/>
      <c r="G2" s="122"/>
      <c r="H2" s="122"/>
      <c r="I2" s="129"/>
    </row>
    <row r="3" spans="2:10" ht="25.5" customHeight="1" x14ac:dyDescent="0.25">
      <c r="B3" s="123" t="s">
        <v>491</v>
      </c>
      <c r="C3" s="139"/>
      <c r="D3" s="207"/>
      <c r="E3" s="207"/>
      <c r="F3" s="139"/>
      <c r="G3" s="208"/>
      <c r="H3" s="209" t="s">
        <v>29</v>
      </c>
      <c r="I3" s="129"/>
    </row>
    <row r="5" spans="2:10" x14ac:dyDescent="0.25">
      <c r="B5" s="1" t="s">
        <v>396</v>
      </c>
    </row>
    <row r="7" spans="2:10" ht="72.75" customHeight="1" x14ac:dyDescent="0.25">
      <c r="B7" s="187" t="s">
        <v>451</v>
      </c>
      <c r="C7" s="31" t="s">
        <v>448</v>
      </c>
      <c r="D7" s="31" t="s">
        <v>563</v>
      </c>
      <c r="E7" s="31" t="s">
        <v>447</v>
      </c>
      <c r="F7" s="31" t="s">
        <v>564</v>
      </c>
      <c r="G7" s="31" t="s">
        <v>562</v>
      </c>
      <c r="H7" s="31" t="s">
        <v>449</v>
      </c>
      <c r="J7" s="186"/>
    </row>
    <row r="8" spans="2:10" x14ac:dyDescent="0.25">
      <c r="B8" s="38"/>
      <c r="C8" s="31" t="s">
        <v>35</v>
      </c>
      <c r="D8" s="31" t="s">
        <v>35</v>
      </c>
      <c r="E8" s="31" t="s">
        <v>35</v>
      </c>
      <c r="F8" s="31" t="s">
        <v>35</v>
      </c>
      <c r="G8" s="31" t="s">
        <v>35</v>
      </c>
      <c r="H8" s="37"/>
    </row>
    <row r="9" spans="2:10" x14ac:dyDescent="0.25">
      <c r="B9" s="38"/>
      <c r="C9" s="31"/>
      <c r="D9" s="31"/>
      <c r="E9" s="31"/>
      <c r="F9" s="31"/>
      <c r="G9" s="31"/>
      <c r="H9" s="37"/>
    </row>
    <row r="10" spans="2:10" x14ac:dyDescent="0.25">
      <c r="B10" s="2" t="s">
        <v>41</v>
      </c>
      <c r="C10" s="24">
        <v>13198</v>
      </c>
      <c r="D10" s="24">
        <v>0</v>
      </c>
      <c r="E10" s="24">
        <v>22998</v>
      </c>
      <c r="F10" s="24">
        <v>-3353</v>
      </c>
      <c r="G10" s="24">
        <f t="shared" ref="G10:G16" si="0">SUM(C10:F10)</f>
        <v>32843</v>
      </c>
      <c r="H10" s="24">
        <v>8</v>
      </c>
    </row>
    <row r="11" spans="2:10" x14ac:dyDescent="0.25">
      <c r="B11" s="2" t="s">
        <v>42</v>
      </c>
      <c r="C11" s="24">
        <v>6529</v>
      </c>
      <c r="D11" s="24">
        <v>0</v>
      </c>
      <c r="E11" s="24">
        <v>-888</v>
      </c>
      <c r="F11" s="24">
        <v>-1121</v>
      </c>
      <c r="G11" s="24">
        <f t="shared" si="0"/>
        <v>4520</v>
      </c>
      <c r="H11" s="24">
        <v>31</v>
      </c>
    </row>
    <row r="12" spans="2:10" x14ac:dyDescent="0.25">
      <c r="B12" s="2" t="s">
        <v>450</v>
      </c>
      <c r="C12" s="24">
        <v>14807</v>
      </c>
      <c r="D12" s="24">
        <v>158</v>
      </c>
      <c r="E12" s="24">
        <v>9734</v>
      </c>
      <c r="F12" s="24">
        <v>-1323</v>
      </c>
      <c r="G12" s="24">
        <f t="shared" si="0"/>
        <v>23376</v>
      </c>
      <c r="H12" s="24">
        <v>80</v>
      </c>
      <c r="J12" s="184"/>
    </row>
    <row r="13" spans="2:10" x14ac:dyDescent="0.25">
      <c r="B13" s="2" t="s">
        <v>331</v>
      </c>
      <c r="C13" s="24">
        <v>4193</v>
      </c>
      <c r="D13" s="24">
        <v>0</v>
      </c>
      <c r="E13" s="24">
        <v>-1125</v>
      </c>
      <c r="F13" s="24">
        <v>0</v>
      </c>
      <c r="G13" s="24">
        <f t="shared" si="0"/>
        <v>3068</v>
      </c>
      <c r="H13" s="24">
        <v>25</v>
      </c>
    </row>
    <row r="14" spans="2:10" x14ac:dyDescent="0.25">
      <c r="B14" s="2" t="s">
        <v>43</v>
      </c>
      <c r="C14" s="24">
        <v>1162</v>
      </c>
      <c r="D14" s="24">
        <v>0</v>
      </c>
      <c r="E14" s="24">
        <v>994</v>
      </c>
      <c r="F14" s="24">
        <v>-199</v>
      </c>
      <c r="G14" s="24">
        <f t="shared" si="0"/>
        <v>1957</v>
      </c>
      <c r="H14" s="24">
        <v>28</v>
      </c>
    </row>
    <row r="15" spans="2:10" x14ac:dyDescent="0.25">
      <c r="B15" s="2" t="s">
        <v>333</v>
      </c>
      <c r="C15" s="24">
        <v>2513</v>
      </c>
      <c r="D15" s="24">
        <v>0</v>
      </c>
      <c r="E15" s="24">
        <v>-682</v>
      </c>
      <c r="F15" s="24">
        <v>0</v>
      </c>
      <c r="G15" s="24">
        <f t="shared" si="0"/>
        <v>1831</v>
      </c>
      <c r="H15" s="24">
        <v>12</v>
      </c>
    </row>
    <row r="16" spans="2:10" ht="15.75" thickBot="1" x14ac:dyDescent="0.3">
      <c r="B16" s="47" t="s">
        <v>334</v>
      </c>
      <c r="C16" s="109">
        <v>26803</v>
      </c>
      <c r="D16" s="94">
        <v>276</v>
      </c>
      <c r="E16" s="110">
        <v>-1531</v>
      </c>
      <c r="F16" s="110">
        <v>-1620</v>
      </c>
      <c r="G16" s="94">
        <f t="shared" si="0"/>
        <v>23928</v>
      </c>
      <c r="H16" s="111">
        <v>47</v>
      </c>
    </row>
    <row r="17" spans="2:8" ht="30.75" thickBot="1" x14ac:dyDescent="0.3">
      <c r="B17" s="49" t="s">
        <v>162</v>
      </c>
      <c r="C17" s="81">
        <f>SUM(C10:C16)</f>
        <v>69205</v>
      </c>
      <c r="D17" s="112">
        <f t="shared" ref="D17:H17" si="1">SUM(D10:D16)</f>
        <v>434</v>
      </c>
      <c r="E17" s="81">
        <f>SUM(E10:E16)</f>
        <v>29500</v>
      </c>
      <c r="F17" s="81">
        <f t="shared" si="1"/>
        <v>-7616</v>
      </c>
      <c r="G17" s="81">
        <f t="shared" si="1"/>
        <v>91523</v>
      </c>
      <c r="H17" s="81">
        <f t="shared" si="1"/>
        <v>231</v>
      </c>
    </row>
  </sheetData>
  <pageMargins left="0.7" right="0.7" top="0.75" bottom="0.75" header="0.3" footer="0.3"/>
  <pageSetup scale="8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58529-06F1-43F8-9A1D-F538F84EAAAB}">
  <sheetPr>
    <pageSetUpPr fitToPage="1"/>
  </sheetPr>
  <dimension ref="B2:J25"/>
  <sheetViews>
    <sheetView workbookViewId="0">
      <selection activeCell="C9" sqref="C9"/>
    </sheetView>
  </sheetViews>
  <sheetFormatPr defaultRowHeight="15" x14ac:dyDescent="0.25"/>
  <cols>
    <col min="2" max="2" width="43.5703125" customWidth="1"/>
    <col min="3" max="4" width="11.5703125" customWidth="1"/>
    <col min="5" max="5" width="12.42578125" customWidth="1"/>
    <col min="6" max="6" width="13" customWidth="1"/>
    <col min="7" max="8" width="11.5703125" bestFit="1" customWidth="1"/>
  </cols>
  <sheetData>
    <row r="2" spans="2:10" ht="15.75" thickBot="1" x14ac:dyDescent="0.3">
      <c r="B2" s="122" t="s">
        <v>21</v>
      </c>
      <c r="C2" s="122"/>
      <c r="D2" s="122"/>
      <c r="E2" s="122"/>
      <c r="F2" s="122"/>
      <c r="G2" s="122"/>
      <c r="H2" s="122"/>
    </row>
    <row r="3" spans="2:10" ht="23.25" customHeight="1" x14ac:dyDescent="0.25">
      <c r="B3" s="123" t="s">
        <v>491</v>
      </c>
      <c r="C3" s="207"/>
      <c r="D3" s="207"/>
      <c r="E3" s="207"/>
      <c r="F3" s="207"/>
      <c r="G3" s="208"/>
      <c r="H3" s="209" t="s">
        <v>29</v>
      </c>
    </row>
    <row r="5" spans="2:10" x14ac:dyDescent="0.25">
      <c r="B5" s="1" t="s">
        <v>397</v>
      </c>
    </row>
    <row r="7" spans="2:10" x14ac:dyDescent="0.25">
      <c r="B7" s="1" t="s">
        <v>566</v>
      </c>
    </row>
    <row r="8" spans="2:10" x14ac:dyDescent="0.25">
      <c r="B8" s="1"/>
    </row>
    <row r="9" spans="2:10" ht="45" x14ac:dyDescent="0.25">
      <c r="B9" s="187" t="s">
        <v>451</v>
      </c>
      <c r="C9" s="31" t="s">
        <v>567</v>
      </c>
      <c r="D9" s="31" t="s">
        <v>565</v>
      </c>
      <c r="E9" s="31" t="s">
        <v>564</v>
      </c>
      <c r="F9" s="31" t="s">
        <v>568</v>
      </c>
      <c r="G9" s="31" t="s">
        <v>569</v>
      </c>
      <c r="H9" s="31" t="s">
        <v>570</v>
      </c>
      <c r="J9" s="186"/>
    </row>
    <row r="10" spans="2:10" x14ac:dyDescent="0.25">
      <c r="C10" s="31" t="s">
        <v>35</v>
      </c>
      <c r="D10" s="31" t="s">
        <v>35</v>
      </c>
      <c r="E10" s="31" t="s">
        <v>35</v>
      </c>
      <c r="F10" s="31" t="s">
        <v>35</v>
      </c>
      <c r="G10" s="31" t="s">
        <v>35</v>
      </c>
      <c r="H10" s="31" t="s">
        <v>35</v>
      </c>
    </row>
    <row r="11" spans="2:10" x14ac:dyDescent="0.25">
      <c r="C11" s="31"/>
      <c r="D11" s="31"/>
      <c r="E11" s="31"/>
      <c r="F11" s="31"/>
      <c r="G11" s="31"/>
      <c r="H11" s="31"/>
    </row>
    <row r="12" spans="2:10" x14ac:dyDescent="0.25">
      <c r="B12" s="2" t="s">
        <v>398</v>
      </c>
      <c r="C12" s="153">
        <v>139228</v>
      </c>
      <c r="D12" s="153">
        <v>828</v>
      </c>
      <c r="E12" s="153">
        <v>-3836</v>
      </c>
      <c r="F12" s="71">
        <v>4267</v>
      </c>
      <c r="G12" s="28">
        <v>-8481</v>
      </c>
      <c r="H12" s="28">
        <f>SUM(C12:G12)</f>
        <v>132006</v>
      </c>
    </row>
    <row r="13" spans="2:10" ht="17.25" customHeight="1" thickBot="1" x14ac:dyDescent="0.3">
      <c r="B13" s="53" t="s">
        <v>399</v>
      </c>
      <c r="C13" s="154">
        <v>986</v>
      </c>
      <c r="D13" s="154">
        <v>186</v>
      </c>
      <c r="E13" s="154">
        <v>-7</v>
      </c>
      <c r="F13" s="94">
        <v>47</v>
      </c>
      <c r="G13" s="116">
        <v>-80</v>
      </c>
      <c r="H13" s="116">
        <f>SUM(C13:G13)</f>
        <v>1132</v>
      </c>
    </row>
    <row r="14" spans="2:10" ht="30.75" thickBot="1" x14ac:dyDescent="0.3">
      <c r="B14" s="56" t="s">
        <v>163</v>
      </c>
      <c r="C14" s="151">
        <f t="shared" ref="C14:H14" si="0">SUM(C12:C13)</f>
        <v>140214</v>
      </c>
      <c r="D14" s="151">
        <f t="shared" si="0"/>
        <v>1014</v>
      </c>
      <c r="E14" s="151">
        <f t="shared" si="0"/>
        <v>-3843</v>
      </c>
      <c r="F14" s="151">
        <f t="shared" si="0"/>
        <v>4314</v>
      </c>
      <c r="G14" s="151">
        <f t="shared" si="0"/>
        <v>-8561</v>
      </c>
      <c r="H14" s="151">
        <f t="shared" si="0"/>
        <v>133138</v>
      </c>
    </row>
    <row r="18" spans="2:10" x14ac:dyDescent="0.25">
      <c r="B18" s="1" t="s">
        <v>400</v>
      </c>
    </row>
    <row r="20" spans="2:10" ht="45" x14ac:dyDescent="0.25">
      <c r="B20" s="1" t="s">
        <v>426</v>
      </c>
      <c r="C20" s="31" t="s">
        <v>567</v>
      </c>
      <c r="D20" s="31" t="s">
        <v>565</v>
      </c>
      <c r="E20" s="31" t="s">
        <v>564</v>
      </c>
      <c r="F20" s="31" t="s">
        <v>568</v>
      </c>
      <c r="G20" s="31" t="s">
        <v>569</v>
      </c>
      <c r="H20" s="31" t="s">
        <v>570</v>
      </c>
      <c r="J20" s="186"/>
    </row>
    <row r="21" spans="2:10" x14ac:dyDescent="0.25">
      <c r="C21" s="31" t="s">
        <v>35</v>
      </c>
      <c r="D21" s="31" t="s">
        <v>35</v>
      </c>
      <c r="E21" s="31" t="s">
        <v>35</v>
      </c>
      <c r="F21" s="31" t="s">
        <v>35</v>
      </c>
      <c r="G21" s="31" t="s">
        <v>35</v>
      </c>
      <c r="H21" s="31" t="s">
        <v>35</v>
      </c>
    </row>
    <row r="22" spans="2:10" x14ac:dyDescent="0.25">
      <c r="C22" s="31"/>
      <c r="D22" s="31"/>
      <c r="E22" s="31"/>
      <c r="F22" s="31"/>
      <c r="G22" s="31"/>
      <c r="H22" s="31"/>
    </row>
    <row r="23" spans="2:10" x14ac:dyDescent="0.25">
      <c r="B23" s="2" t="s">
        <v>43</v>
      </c>
      <c r="C23" s="34">
        <v>2641</v>
      </c>
      <c r="D23" s="34">
        <v>726</v>
      </c>
      <c r="E23" s="34">
        <v>0</v>
      </c>
      <c r="F23" s="34">
        <v>104</v>
      </c>
      <c r="G23" s="71">
        <v>-707</v>
      </c>
      <c r="H23" s="26">
        <f>SUM(C23:G23)</f>
        <v>2764</v>
      </c>
    </row>
    <row r="24" spans="2:10" ht="15.75" thickBot="1" x14ac:dyDescent="0.3">
      <c r="B24" s="53" t="s">
        <v>401</v>
      </c>
      <c r="C24" s="154">
        <v>18854</v>
      </c>
      <c r="D24" s="154">
        <v>3620</v>
      </c>
      <c r="E24" s="154">
        <v>0</v>
      </c>
      <c r="F24" s="154">
        <v>744</v>
      </c>
      <c r="G24" s="94">
        <v>-3443</v>
      </c>
      <c r="H24" s="116">
        <f>SUM(C24:G24)</f>
        <v>19775</v>
      </c>
    </row>
    <row r="25" spans="2:10" ht="30.75" thickBot="1" x14ac:dyDescent="0.3">
      <c r="B25" s="56" t="s">
        <v>163</v>
      </c>
      <c r="C25" s="151">
        <f>SUM(C23:C24)</f>
        <v>21495</v>
      </c>
      <c r="D25" s="151">
        <f t="shared" ref="D25:E25" si="1">SUM(D23:D24)</f>
        <v>4346</v>
      </c>
      <c r="E25" s="151">
        <f t="shared" si="1"/>
        <v>0</v>
      </c>
      <c r="F25" s="151">
        <f>SUM(F23:F24)</f>
        <v>848</v>
      </c>
      <c r="G25" s="151">
        <f>SUM(G23:G24)</f>
        <v>-4150</v>
      </c>
      <c r="H25" s="152">
        <f>SUM(H23:H24)</f>
        <v>22539</v>
      </c>
    </row>
  </sheetData>
  <pageMargins left="0.7" right="0.7" top="0.75" bottom="0.75" header="0.3" footer="0.3"/>
  <pageSetup scale="7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L19"/>
  <sheetViews>
    <sheetView workbookViewId="0">
      <selection activeCell="E7" sqref="E7"/>
    </sheetView>
  </sheetViews>
  <sheetFormatPr defaultRowHeight="15" x14ac:dyDescent="0.25"/>
  <cols>
    <col min="2" max="2" width="59.140625" customWidth="1"/>
    <col min="3" max="3" width="8.140625" customWidth="1"/>
    <col min="4" max="4" width="13.28515625" customWidth="1"/>
    <col min="5" max="5" width="11.85546875" customWidth="1"/>
    <col min="12" max="12" width="10.5703125" bestFit="1" customWidth="1"/>
  </cols>
  <sheetData>
    <row r="2" spans="2:12" ht="15.75" thickBot="1" x14ac:dyDescent="0.3">
      <c r="B2" s="155" t="s">
        <v>21</v>
      </c>
      <c r="C2" s="155"/>
      <c r="D2" s="155"/>
      <c r="E2" s="155"/>
    </row>
    <row r="3" spans="2:12" ht="23.25" customHeight="1" x14ac:dyDescent="0.25">
      <c r="B3" s="123" t="s">
        <v>491</v>
      </c>
      <c r="C3" s="207"/>
      <c r="D3" s="207"/>
      <c r="E3" s="209" t="s">
        <v>29</v>
      </c>
    </row>
    <row r="5" spans="2:12" x14ac:dyDescent="0.25">
      <c r="B5" s="1" t="s">
        <v>574</v>
      </c>
      <c r="D5" s="1"/>
      <c r="E5" s="1"/>
    </row>
    <row r="6" spans="2:12" x14ac:dyDescent="0.25">
      <c r="B6" s="1"/>
      <c r="D6" s="1"/>
      <c r="E6" s="1"/>
    </row>
    <row r="7" spans="2:12" x14ac:dyDescent="0.25">
      <c r="D7" s="101">
        <v>2024</v>
      </c>
      <c r="E7" s="67">
        <v>2023</v>
      </c>
    </row>
    <row r="8" spans="2:12" x14ac:dyDescent="0.25">
      <c r="D8" s="31" t="s">
        <v>35</v>
      </c>
      <c r="E8" s="31" t="s">
        <v>35</v>
      </c>
    </row>
    <row r="9" spans="2:12" x14ac:dyDescent="0.25">
      <c r="B9" s="1" t="s">
        <v>410</v>
      </c>
    </row>
    <row r="10" spans="2:12" ht="18.75" customHeight="1" thickBot="1" x14ac:dyDescent="0.3">
      <c r="B10" s="53" t="s">
        <v>402</v>
      </c>
      <c r="C10" s="47"/>
      <c r="D10" s="54">
        <v>-166376</v>
      </c>
      <c r="E10" s="54">
        <v>-189387</v>
      </c>
    </row>
    <row r="11" spans="2:12" ht="30.75" thickBot="1" x14ac:dyDescent="0.3">
      <c r="B11" s="117" t="s">
        <v>163</v>
      </c>
      <c r="C11" s="99"/>
      <c r="D11" s="100">
        <f>SUM(D10:D10)</f>
        <v>-166376</v>
      </c>
      <c r="E11" s="100">
        <f>SUM(E10:E10)</f>
        <v>-189387</v>
      </c>
    </row>
    <row r="12" spans="2:12" x14ac:dyDescent="0.25">
      <c r="B12" s="2"/>
      <c r="D12" s="82"/>
      <c r="E12" s="82"/>
    </row>
    <row r="13" spans="2:12" x14ac:dyDescent="0.25">
      <c r="B13" s="187" t="s">
        <v>571</v>
      </c>
      <c r="D13" s="22"/>
      <c r="E13" s="22"/>
    </row>
    <row r="14" spans="2:12" x14ac:dyDescent="0.25">
      <c r="B14" s="45" t="s">
        <v>572</v>
      </c>
      <c r="D14" s="22">
        <v>16007</v>
      </c>
      <c r="E14" s="22">
        <v>37258</v>
      </c>
    </row>
    <row r="15" spans="2:12" ht="15.75" thickBot="1" x14ac:dyDescent="0.3">
      <c r="B15" s="130" t="s">
        <v>573</v>
      </c>
      <c r="C15" s="47"/>
      <c r="D15" s="54">
        <v>22402</v>
      </c>
      <c r="E15" s="54">
        <v>29843</v>
      </c>
      <c r="L15" s="5"/>
    </row>
    <row r="16" spans="2:12" ht="30.75" thickBot="1" x14ac:dyDescent="0.3">
      <c r="B16" s="117" t="s">
        <v>163</v>
      </c>
      <c r="C16" s="99"/>
      <c r="D16" s="100">
        <f>SUM(D14:D15)</f>
        <v>38409</v>
      </c>
      <c r="E16" s="100">
        <f>SUM(E14:E15)</f>
        <v>67101</v>
      </c>
      <c r="L16" s="5"/>
    </row>
    <row r="17" spans="2:12" ht="29.25" customHeight="1" thickBot="1" x14ac:dyDescent="0.3">
      <c r="B17" s="53" t="s">
        <v>163</v>
      </c>
      <c r="C17" s="47"/>
      <c r="D17" s="57">
        <f>D16+D11</f>
        <v>-127967</v>
      </c>
      <c r="E17" s="57">
        <f>E16+E11</f>
        <v>-122286</v>
      </c>
      <c r="L17" s="5"/>
    </row>
    <row r="19" spans="2:12" x14ac:dyDescent="0.25">
      <c r="D19" s="14"/>
    </row>
  </sheetData>
  <pageMargins left="0.7" right="0.7" top="0.75" bottom="0.75" header="0.3" footer="0.3"/>
  <pageSetup scale="8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G35"/>
  <sheetViews>
    <sheetView topLeftCell="A11" workbookViewId="0">
      <selection activeCell="B14" sqref="B14"/>
    </sheetView>
  </sheetViews>
  <sheetFormatPr defaultRowHeight="15" x14ac:dyDescent="0.25"/>
  <cols>
    <col min="2" max="2" width="60.140625" customWidth="1"/>
    <col min="3" max="3" width="7.140625" customWidth="1"/>
    <col min="4" max="4" width="14.42578125" customWidth="1"/>
    <col min="5" max="5" width="14.5703125" customWidth="1"/>
  </cols>
  <sheetData>
    <row r="2" spans="2:5" ht="15.75" thickBot="1" x14ac:dyDescent="0.3">
      <c r="B2" s="155" t="s">
        <v>21</v>
      </c>
      <c r="C2" s="155"/>
      <c r="D2" s="155"/>
      <c r="E2" s="155"/>
    </row>
    <row r="3" spans="2:5" ht="22.5" customHeight="1" x14ac:dyDescent="0.25">
      <c r="B3" s="123" t="s">
        <v>491</v>
      </c>
      <c r="C3" s="138"/>
      <c r="D3" s="138"/>
      <c r="E3" s="140" t="s">
        <v>29</v>
      </c>
    </row>
    <row r="4" spans="2:5" x14ac:dyDescent="0.25">
      <c r="B4" s="168"/>
      <c r="C4" s="216"/>
      <c r="D4" s="216"/>
      <c r="E4" s="217"/>
    </row>
    <row r="5" spans="2:5" x14ac:dyDescent="0.25">
      <c r="B5" s="7" t="s">
        <v>575</v>
      </c>
    </row>
    <row r="6" spans="2:5" x14ac:dyDescent="0.25">
      <c r="B6" s="7"/>
    </row>
    <row r="7" spans="2:5" x14ac:dyDescent="0.25">
      <c r="D7" s="101">
        <v>2024</v>
      </c>
      <c r="E7" s="67" t="s">
        <v>341</v>
      </c>
    </row>
    <row r="8" spans="2:5" x14ac:dyDescent="0.25">
      <c r="D8" s="31" t="s">
        <v>35</v>
      </c>
      <c r="E8" s="31" t="s">
        <v>35</v>
      </c>
    </row>
    <row r="9" spans="2:5" x14ac:dyDescent="0.25">
      <c r="D9" s="31"/>
      <c r="E9" s="31"/>
    </row>
    <row r="10" spans="2:5" ht="45" x14ac:dyDescent="0.25">
      <c r="B10" s="84" t="s">
        <v>581</v>
      </c>
      <c r="D10" s="24">
        <v>2888</v>
      </c>
      <c r="E10" s="24">
        <v>3441</v>
      </c>
    </row>
    <row r="11" spans="2:5" ht="69.75" customHeight="1" x14ac:dyDescent="0.25">
      <c r="B11" s="84" t="s">
        <v>580</v>
      </c>
      <c r="D11" s="22">
        <v>398</v>
      </c>
      <c r="E11" s="22">
        <v>543</v>
      </c>
    </row>
    <row r="12" spans="2:5" ht="72.75" customHeight="1" x14ac:dyDescent="0.25">
      <c r="B12" s="84" t="s">
        <v>804</v>
      </c>
      <c r="D12" s="22">
        <v>22</v>
      </c>
      <c r="E12" s="22">
        <v>110</v>
      </c>
    </row>
    <row r="13" spans="2:5" ht="39" customHeight="1" x14ac:dyDescent="0.25">
      <c r="B13" s="84" t="s">
        <v>579</v>
      </c>
      <c r="D13" s="22">
        <v>180022</v>
      </c>
      <c r="E13" s="22">
        <v>180022</v>
      </c>
    </row>
    <row r="14" spans="2:5" ht="40.5" customHeight="1" x14ac:dyDescent="0.25">
      <c r="B14" s="84" t="s">
        <v>578</v>
      </c>
      <c r="D14" s="22">
        <v>165000</v>
      </c>
      <c r="E14" s="22">
        <v>90000</v>
      </c>
    </row>
    <row r="15" spans="2:5" ht="52.5" customHeight="1" x14ac:dyDescent="0.25">
      <c r="B15" s="84" t="s">
        <v>577</v>
      </c>
      <c r="D15" s="22">
        <v>94692</v>
      </c>
      <c r="E15" s="22">
        <v>98109</v>
      </c>
    </row>
    <row r="16" spans="2:5" ht="71.25" customHeight="1" thickBot="1" x14ac:dyDescent="0.3">
      <c r="B16" s="157" t="s">
        <v>576</v>
      </c>
      <c r="C16" s="47"/>
      <c r="D16" s="54">
        <v>185021</v>
      </c>
      <c r="E16" s="54">
        <v>185056</v>
      </c>
    </row>
    <row r="17" spans="2:7" ht="21" customHeight="1" x14ac:dyDescent="0.25">
      <c r="B17" s="15"/>
      <c r="D17" s="23">
        <f>SUM(D10:D16)</f>
        <v>628043</v>
      </c>
      <c r="E17" s="23">
        <f>SUM(E10:E16)</f>
        <v>557281</v>
      </c>
    </row>
    <row r="18" spans="2:7" ht="27" customHeight="1" thickBot="1" x14ac:dyDescent="0.3">
      <c r="B18" s="197" t="s">
        <v>452</v>
      </c>
      <c r="C18" s="47"/>
      <c r="D18" s="156">
        <v>-3157</v>
      </c>
      <c r="E18" s="156">
        <v>-3014</v>
      </c>
    </row>
    <row r="19" spans="2:7" ht="23.25" customHeight="1" x14ac:dyDescent="0.25">
      <c r="B19" s="1" t="s">
        <v>453</v>
      </c>
      <c r="D19" s="82">
        <f>D18+D17</f>
        <v>624886</v>
      </c>
      <c r="E19" s="82">
        <f>E18+E17</f>
        <v>554267</v>
      </c>
      <c r="G19" s="184"/>
    </row>
    <row r="20" spans="2:7" ht="27" customHeight="1" thickBot="1" x14ac:dyDescent="0.3">
      <c r="B20" s="56" t="s">
        <v>198</v>
      </c>
      <c r="C20" s="47"/>
      <c r="D20" s="57">
        <v>15139</v>
      </c>
      <c r="E20" s="57">
        <v>15545</v>
      </c>
    </row>
    <row r="21" spans="2:7" ht="25.5" customHeight="1" thickBot="1" x14ac:dyDescent="0.3">
      <c r="B21" s="46" t="s">
        <v>218</v>
      </c>
      <c r="C21" s="47"/>
      <c r="D21" s="57">
        <f>D20+D19</f>
        <v>640025</v>
      </c>
      <c r="E21" s="57">
        <f>E20+E19</f>
        <v>569812</v>
      </c>
    </row>
    <row r="26" spans="2:7" ht="28.5" customHeight="1" x14ac:dyDescent="0.25">
      <c r="B26" s="286" t="s">
        <v>403</v>
      </c>
      <c r="C26" s="286"/>
      <c r="D26" s="286"/>
      <c r="E26" s="286"/>
      <c r="F26" s="16"/>
    </row>
    <row r="27" spans="2:7" x14ac:dyDescent="0.25">
      <c r="E27" s="1" t="s">
        <v>224</v>
      </c>
    </row>
    <row r="28" spans="2:7" x14ac:dyDescent="0.25">
      <c r="E28" s="1"/>
    </row>
    <row r="29" spans="2:7" x14ac:dyDescent="0.25">
      <c r="C29" s="45">
        <v>2025</v>
      </c>
      <c r="D29" s="45"/>
      <c r="E29" s="5">
        <v>9560</v>
      </c>
    </row>
    <row r="30" spans="2:7" x14ac:dyDescent="0.25">
      <c r="C30" s="45">
        <v>2026</v>
      </c>
      <c r="D30" s="45"/>
      <c r="E30" s="5">
        <v>24985</v>
      </c>
    </row>
    <row r="31" spans="2:7" x14ac:dyDescent="0.25">
      <c r="C31" s="45">
        <v>2027</v>
      </c>
      <c r="D31" s="45"/>
      <c r="E31" s="5">
        <v>10416</v>
      </c>
    </row>
    <row r="32" spans="2:7" x14ac:dyDescent="0.25">
      <c r="C32" s="45">
        <v>2028</v>
      </c>
      <c r="D32" s="45"/>
      <c r="E32" s="5">
        <v>10749</v>
      </c>
    </row>
    <row r="33" spans="2:5" x14ac:dyDescent="0.25">
      <c r="C33" s="45">
        <v>2029</v>
      </c>
      <c r="D33" s="45"/>
      <c r="E33" s="5">
        <v>36156</v>
      </c>
    </row>
    <row r="34" spans="2:5" ht="15.75" thickBot="1" x14ac:dyDescent="0.3">
      <c r="B34" s="46"/>
      <c r="C34" s="130" t="s">
        <v>582</v>
      </c>
      <c r="D34" s="47"/>
      <c r="E34" s="95">
        <v>536177</v>
      </c>
    </row>
    <row r="35" spans="2:5" ht="22.5" customHeight="1" thickBot="1" x14ac:dyDescent="0.3">
      <c r="B35" s="56" t="s">
        <v>163</v>
      </c>
      <c r="C35" s="47"/>
      <c r="D35" s="47"/>
      <c r="E35" s="48">
        <f>SUM(E29:E34)</f>
        <v>628043</v>
      </c>
    </row>
  </sheetData>
  <mergeCells count="1">
    <mergeCell ref="B26:E26"/>
  </mergeCells>
  <pageMargins left="0.7" right="0.7" top="0.75" bottom="0.75" header="0.3" footer="0.3"/>
  <pageSetup scale="7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G18"/>
  <sheetViews>
    <sheetView workbookViewId="0">
      <selection activeCell="E6" sqref="E6"/>
    </sheetView>
  </sheetViews>
  <sheetFormatPr defaultRowHeight="15" x14ac:dyDescent="0.25"/>
  <cols>
    <col min="2" max="2" width="61.5703125" customWidth="1"/>
    <col min="3" max="3" width="15.28515625" customWidth="1"/>
    <col min="4" max="4" width="10.5703125" bestFit="1" customWidth="1"/>
    <col min="5" max="5" width="10.5703125" customWidth="1"/>
  </cols>
  <sheetData>
    <row r="1" spans="2:7" x14ac:dyDescent="0.25">
      <c r="B1" s="129"/>
      <c r="C1" s="129"/>
      <c r="D1" s="129"/>
      <c r="E1" s="129"/>
    </row>
    <row r="2" spans="2:7" ht="15.75" thickBot="1" x14ac:dyDescent="0.3">
      <c r="B2" s="155" t="s">
        <v>21</v>
      </c>
      <c r="C2" s="155"/>
      <c r="D2" s="155"/>
      <c r="E2" s="155"/>
    </row>
    <row r="3" spans="2:7" ht="30" x14ac:dyDescent="0.25">
      <c r="B3" s="123" t="s">
        <v>491</v>
      </c>
      <c r="C3" s="138"/>
      <c r="D3" s="138"/>
      <c r="E3" s="140" t="s">
        <v>29</v>
      </c>
    </row>
    <row r="4" spans="2:7" x14ac:dyDescent="0.25">
      <c r="B4" s="7"/>
      <c r="C4" s="75"/>
      <c r="D4" s="75"/>
      <c r="E4" s="75"/>
    </row>
    <row r="5" spans="2:7" x14ac:dyDescent="0.25">
      <c r="B5" s="1" t="s">
        <v>45</v>
      </c>
    </row>
    <row r="6" spans="2:7" ht="30" x14ac:dyDescent="0.25">
      <c r="D6" s="101" t="s">
        <v>530</v>
      </c>
      <c r="E6" s="101" t="s">
        <v>341</v>
      </c>
      <c r="G6" s="184"/>
    </row>
    <row r="7" spans="2:7" x14ac:dyDescent="0.25">
      <c r="D7" s="31" t="s">
        <v>35</v>
      </c>
      <c r="E7" s="31" t="s">
        <v>35</v>
      </c>
    </row>
    <row r="9" spans="2:7" x14ac:dyDescent="0.25">
      <c r="B9" t="s">
        <v>583</v>
      </c>
      <c r="D9" s="26">
        <v>613155</v>
      </c>
      <c r="E9" s="26">
        <v>486806</v>
      </c>
    </row>
    <row r="10" spans="2:7" x14ac:dyDescent="0.25">
      <c r="B10" t="s">
        <v>584</v>
      </c>
      <c r="D10" s="22">
        <v>628043</v>
      </c>
      <c r="E10" s="22">
        <v>557281</v>
      </c>
    </row>
    <row r="11" spans="2:7" x14ac:dyDescent="0.25">
      <c r="B11" s="2" t="s">
        <v>585</v>
      </c>
      <c r="D11" s="22">
        <v>15139</v>
      </c>
      <c r="E11" s="22">
        <v>15545</v>
      </c>
    </row>
    <row r="12" spans="2:7" ht="15.75" thickBot="1" x14ac:dyDescent="0.3">
      <c r="B12" s="47" t="s">
        <v>586</v>
      </c>
      <c r="C12" s="47"/>
      <c r="D12" s="54">
        <v>4581</v>
      </c>
      <c r="E12" s="54">
        <v>5732</v>
      </c>
    </row>
    <row r="13" spans="2:7" ht="22.5" customHeight="1" x14ac:dyDescent="0.25">
      <c r="D13" s="23">
        <f>SUM(D9:D12)</f>
        <v>1260918</v>
      </c>
      <c r="E13" s="23">
        <f>SUM(E9:E12)</f>
        <v>1065364</v>
      </c>
    </row>
    <row r="14" spans="2:7" ht="30" customHeight="1" thickBot="1" x14ac:dyDescent="0.3">
      <c r="B14" s="53" t="s">
        <v>46</v>
      </c>
      <c r="C14" s="47"/>
      <c r="D14" s="54">
        <v>1800000</v>
      </c>
      <c r="E14" s="54">
        <v>1800000</v>
      </c>
    </row>
    <row r="15" spans="2:7" ht="26.25" customHeight="1" x14ac:dyDescent="0.25">
      <c r="B15" s="7" t="s">
        <v>404</v>
      </c>
      <c r="D15" s="23">
        <f>D14-D13</f>
        <v>539082</v>
      </c>
      <c r="E15" s="23">
        <f>E14-E13</f>
        <v>734636</v>
      </c>
    </row>
    <row r="16" spans="2:7" x14ac:dyDescent="0.25">
      <c r="B16" s="7"/>
      <c r="D16" s="23"/>
      <c r="E16" s="23"/>
    </row>
    <row r="17" spans="2:5" ht="15.75" thickBot="1" x14ac:dyDescent="0.3">
      <c r="B17" s="53" t="s">
        <v>587</v>
      </c>
      <c r="C17" s="47"/>
      <c r="D17" s="156">
        <v>254045</v>
      </c>
      <c r="E17" s="156">
        <v>262172</v>
      </c>
    </row>
    <row r="18" spans="2:5" ht="27" customHeight="1" thickBot="1" x14ac:dyDescent="0.3">
      <c r="B18" s="198" t="s">
        <v>588</v>
      </c>
      <c r="C18" s="47"/>
      <c r="D18" s="57">
        <f>+D15-D17</f>
        <v>285037</v>
      </c>
      <c r="E18" s="57">
        <f>+E15-E17</f>
        <v>472464</v>
      </c>
    </row>
  </sheetData>
  <pageMargins left="0.7" right="0.7" top="0.75" bottom="0.75" header="0.3" footer="0.3"/>
  <pageSetup scale="8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K34"/>
  <sheetViews>
    <sheetView topLeftCell="A4" workbookViewId="0">
      <selection activeCell="D16" sqref="D16"/>
    </sheetView>
  </sheetViews>
  <sheetFormatPr defaultRowHeight="15" x14ac:dyDescent="0.25"/>
  <cols>
    <col min="2" max="2" width="25.28515625" customWidth="1"/>
    <col min="3" max="3" width="8.85546875" customWidth="1"/>
    <col min="4" max="4" width="17.140625" customWidth="1"/>
    <col min="5" max="5" width="14.85546875" customWidth="1"/>
    <col min="6" max="7" width="15.85546875" customWidth="1"/>
    <col min="8" max="8" width="11.7109375" customWidth="1"/>
  </cols>
  <sheetData>
    <row r="2" spans="2:8" ht="23.25" customHeight="1" thickBot="1" x14ac:dyDescent="0.3">
      <c r="B2" s="122" t="s">
        <v>21</v>
      </c>
      <c r="C2" s="155"/>
      <c r="D2" s="155"/>
      <c r="E2" s="155"/>
      <c r="F2" s="142"/>
      <c r="G2" s="142"/>
      <c r="H2" s="47"/>
    </row>
    <row r="3" spans="2:8" ht="26.25" customHeight="1" x14ac:dyDescent="0.25">
      <c r="B3" s="123" t="s">
        <v>491</v>
      </c>
      <c r="C3" s="207"/>
      <c r="D3" s="207"/>
      <c r="E3" s="209"/>
      <c r="F3" s="207"/>
      <c r="G3" s="209"/>
      <c r="H3" s="209" t="s">
        <v>29</v>
      </c>
    </row>
    <row r="4" spans="2:8" ht="23.25" customHeight="1" x14ac:dyDescent="0.25">
      <c r="B4" s="1" t="s">
        <v>199</v>
      </c>
    </row>
    <row r="5" spans="2:8" ht="23.25" customHeight="1" x14ac:dyDescent="0.25">
      <c r="B5" s="1"/>
    </row>
    <row r="6" spans="2:8" ht="23.25" customHeight="1" x14ac:dyDescent="0.25">
      <c r="B6" t="s">
        <v>121</v>
      </c>
    </row>
    <row r="8" spans="2:8" ht="45" x14ac:dyDescent="0.25">
      <c r="C8" s="21"/>
      <c r="D8" s="289" t="s">
        <v>51</v>
      </c>
      <c r="E8" s="289"/>
      <c r="F8" s="31" t="s">
        <v>52</v>
      </c>
      <c r="G8" s="31" t="s">
        <v>589</v>
      </c>
      <c r="H8" s="31" t="s">
        <v>53</v>
      </c>
    </row>
    <row r="9" spans="2:8" ht="23.25" customHeight="1" x14ac:dyDescent="0.25">
      <c r="C9" s="21"/>
      <c r="D9" s="31"/>
      <c r="F9" s="31"/>
      <c r="G9" s="31"/>
      <c r="H9" s="31"/>
    </row>
    <row r="10" spans="2:8" ht="30" x14ac:dyDescent="0.25">
      <c r="B10" s="85" t="s">
        <v>454</v>
      </c>
      <c r="C10" s="65"/>
      <c r="D10" s="287" t="s">
        <v>122</v>
      </c>
      <c r="E10" s="287"/>
      <c r="F10" s="65" t="s">
        <v>54</v>
      </c>
      <c r="G10" s="65" t="s">
        <v>58</v>
      </c>
      <c r="H10" s="43">
        <v>5.3600000000000002E-2</v>
      </c>
    </row>
    <row r="11" spans="2:8" ht="34.5" customHeight="1" x14ac:dyDescent="0.25">
      <c r="B11" s="85" t="s">
        <v>49</v>
      </c>
      <c r="C11" s="65"/>
      <c r="D11" s="287" t="s">
        <v>316</v>
      </c>
      <c r="E11" s="287"/>
      <c r="F11" s="65" t="s">
        <v>55</v>
      </c>
      <c r="G11" s="65" t="s">
        <v>59</v>
      </c>
      <c r="H11" s="43">
        <v>6.5199999999999994E-2</v>
      </c>
    </row>
    <row r="12" spans="2:8" ht="33.75" customHeight="1" x14ac:dyDescent="0.25">
      <c r="B12" s="86" t="s">
        <v>50</v>
      </c>
      <c r="C12" s="80"/>
      <c r="D12" s="288" t="s">
        <v>57</v>
      </c>
      <c r="E12" s="288"/>
      <c r="F12" s="80" t="s">
        <v>56</v>
      </c>
      <c r="G12" s="80" t="s">
        <v>60</v>
      </c>
      <c r="H12" s="87">
        <v>6.5299999999999997E-2</v>
      </c>
    </row>
    <row r="13" spans="2:8" ht="23.25" customHeight="1" x14ac:dyDescent="0.25">
      <c r="B13" s="1"/>
    </row>
    <row r="14" spans="2:8" ht="23.25" customHeight="1" x14ac:dyDescent="0.25">
      <c r="B14" s="1"/>
    </row>
    <row r="15" spans="2:8" ht="23.25" customHeight="1" x14ac:dyDescent="0.25">
      <c r="B15" t="s">
        <v>590</v>
      </c>
    </row>
    <row r="16" spans="2:8" ht="30" x14ac:dyDescent="0.25">
      <c r="D16" s="31">
        <v>2023</v>
      </c>
      <c r="E16" s="31" t="s">
        <v>591</v>
      </c>
      <c r="F16" s="31" t="s">
        <v>592</v>
      </c>
      <c r="G16" s="31">
        <v>2024</v>
      </c>
      <c r="H16" s="31" t="s">
        <v>47</v>
      </c>
    </row>
    <row r="17" spans="2:11" ht="30" x14ac:dyDescent="0.25">
      <c r="D17" s="31" t="s">
        <v>215</v>
      </c>
      <c r="E17" s="31" t="s">
        <v>147</v>
      </c>
      <c r="F17" s="31" t="s">
        <v>147</v>
      </c>
      <c r="G17" s="31" t="s">
        <v>156</v>
      </c>
      <c r="H17" s="31"/>
    </row>
    <row r="18" spans="2:11" x14ac:dyDescent="0.25">
      <c r="D18" s="31"/>
      <c r="E18" s="31"/>
      <c r="F18" s="31"/>
      <c r="G18" s="31"/>
      <c r="H18" s="31"/>
    </row>
    <row r="19" spans="2:11" x14ac:dyDescent="0.25">
      <c r="B19" s="221" t="s">
        <v>48</v>
      </c>
      <c r="C19" s="85"/>
      <c r="D19" s="26">
        <v>123690</v>
      </c>
      <c r="E19" s="27">
        <v>6630</v>
      </c>
      <c r="F19" s="27">
        <v>-10170</v>
      </c>
      <c r="G19" s="26">
        <f>SUM(D19:F19)</f>
        <v>120150</v>
      </c>
      <c r="H19" s="40">
        <v>2049</v>
      </c>
    </row>
    <row r="20" spans="2:11" x14ac:dyDescent="0.25">
      <c r="B20" s="220" t="s">
        <v>49</v>
      </c>
      <c r="C20" s="220"/>
      <c r="D20" s="26">
        <v>67100</v>
      </c>
      <c r="E20" s="27">
        <v>4400</v>
      </c>
      <c r="F20" s="26">
        <v>-7500</v>
      </c>
      <c r="G20" s="26">
        <f>SUM(D20:F20)</f>
        <v>64000</v>
      </c>
      <c r="H20" s="40">
        <v>2037</v>
      </c>
    </row>
    <row r="21" spans="2:11" ht="15.75" thickBot="1" x14ac:dyDescent="0.3">
      <c r="B21" s="222" t="s">
        <v>50</v>
      </c>
      <c r="C21" s="219"/>
      <c r="D21" s="116">
        <v>71382</v>
      </c>
      <c r="E21" s="110">
        <v>4700</v>
      </c>
      <c r="F21" s="110">
        <v>-6187</v>
      </c>
      <c r="G21" s="116">
        <f>SUM(D21:F21)</f>
        <v>69895</v>
      </c>
      <c r="H21" s="218">
        <v>2047</v>
      </c>
    </row>
    <row r="22" spans="2:11" s="1" customFormat="1" ht="30.75" thickBot="1" x14ac:dyDescent="0.3">
      <c r="B22" s="158" t="s">
        <v>162</v>
      </c>
      <c r="C22" s="158"/>
      <c r="D22" s="63">
        <f>SUM(D19:D21)</f>
        <v>262172</v>
      </c>
      <c r="E22" s="63">
        <f>SUM(E19:E21)</f>
        <v>15730</v>
      </c>
      <c r="F22" s="63">
        <f>SUM(F19:F21)</f>
        <v>-23857</v>
      </c>
      <c r="G22" s="63">
        <f>SUM(G19:G21)</f>
        <v>254045</v>
      </c>
      <c r="H22" s="159"/>
    </row>
    <row r="25" spans="2:11" ht="28.5" customHeight="1" x14ac:dyDescent="0.25">
      <c r="B25" s="286" t="s">
        <v>317</v>
      </c>
      <c r="C25" s="286"/>
      <c r="D25" s="286"/>
      <c r="E25" s="286"/>
      <c r="F25" s="286"/>
      <c r="G25" s="286"/>
    </row>
    <row r="26" spans="2:11" ht="30" x14ac:dyDescent="0.25">
      <c r="C26" s="36"/>
      <c r="G26" s="41" t="s">
        <v>200</v>
      </c>
    </row>
    <row r="27" spans="2:11" x14ac:dyDescent="0.25">
      <c r="C27" s="36"/>
      <c r="G27" s="41"/>
    </row>
    <row r="28" spans="2:11" x14ac:dyDescent="0.25">
      <c r="C28" s="5"/>
      <c r="F28">
        <v>2025</v>
      </c>
      <c r="G28" s="5">
        <v>8000</v>
      </c>
    </row>
    <row r="29" spans="2:11" x14ac:dyDescent="0.25">
      <c r="C29" s="5"/>
      <c r="F29">
        <v>2026</v>
      </c>
      <c r="G29" s="5">
        <v>8044</v>
      </c>
    </row>
    <row r="30" spans="2:11" x14ac:dyDescent="0.25">
      <c r="C30" s="5"/>
      <c r="F30">
        <v>2027</v>
      </c>
      <c r="G30" s="5">
        <v>8838</v>
      </c>
    </row>
    <row r="31" spans="2:11" x14ac:dyDescent="0.25">
      <c r="C31" s="5"/>
      <c r="F31" s="113">
        <v>2028</v>
      </c>
      <c r="G31" s="5">
        <v>9597</v>
      </c>
      <c r="K31" s="40"/>
    </row>
    <row r="32" spans="2:11" x14ac:dyDescent="0.25">
      <c r="C32" s="5"/>
      <c r="F32" s="113">
        <v>2029</v>
      </c>
      <c r="G32" s="5">
        <v>9815</v>
      </c>
    </row>
    <row r="33" spans="2:7" ht="15" customHeight="1" thickBot="1" x14ac:dyDescent="0.3">
      <c r="B33" s="160"/>
      <c r="C33" s="115"/>
      <c r="D33" s="110"/>
      <c r="E33" s="162"/>
      <c r="F33" s="163" t="s">
        <v>593</v>
      </c>
      <c r="G33" s="115">
        <v>209751</v>
      </c>
    </row>
    <row r="34" spans="2:7" s="1" customFormat="1" ht="30.75" thickBot="1" x14ac:dyDescent="0.3">
      <c r="B34" s="158" t="s">
        <v>163</v>
      </c>
      <c r="C34" s="66"/>
      <c r="D34" s="161"/>
      <c r="E34" s="63"/>
      <c r="F34" s="63"/>
      <c r="G34" s="66">
        <f>SUM(G28:G33)</f>
        <v>254045</v>
      </c>
    </row>
  </sheetData>
  <mergeCells count="5">
    <mergeCell ref="D10:E10"/>
    <mergeCell ref="D11:E11"/>
    <mergeCell ref="D12:E12"/>
    <mergeCell ref="D8:E8"/>
    <mergeCell ref="B25:G25"/>
  </mergeCells>
  <pageMargins left="0.7" right="0.7" top="0.75" bottom="0.75" header="0.3" footer="0.3"/>
  <pageSetup scale="7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4EA9B-0C2C-45C4-B32A-658853688060}">
  <sheetPr>
    <pageSetUpPr fitToPage="1"/>
  </sheetPr>
  <dimension ref="B2:F21"/>
  <sheetViews>
    <sheetView workbookViewId="0">
      <selection activeCell="F6" sqref="F6"/>
    </sheetView>
  </sheetViews>
  <sheetFormatPr defaultRowHeight="15" x14ac:dyDescent="0.25"/>
  <cols>
    <col min="2" max="2" width="39.28515625" customWidth="1"/>
    <col min="3" max="3" width="10.140625" customWidth="1"/>
    <col min="4" max="4" width="10.28515625" customWidth="1"/>
    <col min="5" max="5" width="11.7109375" customWidth="1"/>
    <col min="6" max="6" width="12.140625" customWidth="1"/>
  </cols>
  <sheetData>
    <row r="2" spans="2:6" ht="30.75" thickBot="1" x14ac:dyDescent="0.3">
      <c r="B2" s="155" t="s">
        <v>21</v>
      </c>
      <c r="C2" s="155"/>
      <c r="D2" s="155"/>
      <c r="E2" s="155"/>
      <c r="F2" s="155"/>
    </row>
    <row r="3" spans="2:6" ht="24" customHeight="1" x14ac:dyDescent="0.25">
      <c r="B3" s="123" t="s">
        <v>491</v>
      </c>
      <c r="C3" s="123"/>
      <c r="D3" s="126"/>
      <c r="E3" s="138"/>
      <c r="F3" s="140" t="s">
        <v>29</v>
      </c>
    </row>
    <row r="5" spans="2:6" x14ac:dyDescent="0.25">
      <c r="B5" s="1" t="s">
        <v>594</v>
      </c>
      <c r="C5" s="1"/>
    </row>
    <row r="6" spans="2:6" x14ac:dyDescent="0.25">
      <c r="E6" s="31">
        <v>2024</v>
      </c>
      <c r="F6" s="31">
        <v>2023</v>
      </c>
    </row>
    <row r="7" spans="2:6" x14ac:dyDescent="0.25">
      <c r="E7" s="31" t="s">
        <v>164</v>
      </c>
      <c r="F7" s="31" t="s">
        <v>164</v>
      </c>
    </row>
    <row r="8" spans="2:6" x14ac:dyDescent="0.25">
      <c r="E8" s="31"/>
      <c r="F8" s="31"/>
    </row>
    <row r="9" spans="2:6" x14ac:dyDescent="0.25">
      <c r="B9" s="2" t="s">
        <v>595</v>
      </c>
      <c r="C9" s="2"/>
      <c r="E9" s="26"/>
      <c r="F9" s="42"/>
    </row>
    <row r="10" spans="2:6" x14ac:dyDescent="0.25">
      <c r="B10" t="s">
        <v>596</v>
      </c>
      <c r="C10" s="2"/>
      <c r="E10" s="26">
        <v>-5718</v>
      </c>
      <c r="F10" s="39">
        <v>-4434</v>
      </c>
    </row>
    <row r="11" spans="2:6" ht="15.75" thickBot="1" x14ac:dyDescent="0.3">
      <c r="B11" s="47" t="s">
        <v>597</v>
      </c>
      <c r="C11" s="53"/>
      <c r="D11" s="47"/>
      <c r="E11" s="116">
        <v>-20651</v>
      </c>
      <c r="F11" s="166">
        <v>-19216</v>
      </c>
    </row>
    <row r="12" spans="2:6" ht="26.25" customHeight="1" thickBot="1" x14ac:dyDescent="0.3">
      <c r="B12" s="56"/>
      <c r="C12" s="56"/>
      <c r="D12" s="46"/>
      <c r="E12" s="152">
        <f>SUM(E10:E11)</f>
        <v>-26369</v>
      </c>
      <c r="F12" s="152">
        <f>SUM(F10:F11)</f>
        <v>-23650</v>
      </c>
    </row>
    <row r="13" spans="2:6" x14ac:dyDescent="0.25">
      <c r="B13" s="1"/>
      <c r="C13" s="1"/>
      <c r="E13" s="28"/>
      <c r="F13" s="28"/>
    </row>
    <row r="14" spans="2:6" x14ac:dyDescent="0.25">
      <c r="B14" t="s">
        <v>598</v>
      </c>
      <c r="E14" s="31"/>
      <c r="F14" s="31"/>
    </row>
    <row r="15" spans="2:6" x14ac:dyDescent="0.25">
      <c r="B15" t="s">
        <v>599</v>
      </c>
      <c r="C15" s="2"/>
      <c r="E15" s="26">
        <v>658</v>
      </c>
      <c r="F15" s="42">
        <v>699</v>
      </c>
    </row>
    <row r="16" spans="2:6" x14ac:dyDescent="0.25">
      <c r="B16" t="s">
        <v>600</v>
      </c>
      <c r="C16" s="2"/>
      <c r="E16" s="28">
        <v>10862</v>
      </c>
      <c r="F16" s="165">
        <v>10554</v>
      </c>
    </row>
    <row r="17" spans="2:6" x14ac:dyDescent="0.25">
      <c r="B17" t="s">
        <v>601</v>
      </c>
      <c r="C17" s="2"/>
      <c r="E17" s="28">
        <v>32390</v>
      </c>
      <c r="F17" s="165">
        <v>32276</v>
      </c>
    </row>
    <row r="18" spans="2:6" x14ac:dyDescent="0.25">
      <c r="B18" t="s">
        <v>602</v>
      </c>
      <c r="C18" s="2"/>
      <c r="E18" s="28">
        <v>0</v>
      </c>
      <c r="F18" s="165">
        <v>0</v>
      </c>
    </row>
    <row r="19" spans="2:6" x14ac:dyDescent="0.25">
      <c r="B19" s="4" t="s">
        <v>603</v>
      </c>
      <c r="C19" s="3"/>
      <c r="D19" s="3"/>
      <c r="E19" s="223">
        <v>168</v>
      </c>
      <c r="F19" s="223">
        <v>140</v>
      </c>
    </row>
    <row r="20" spans="2:6" ht="25.5" customHeight="1" thickBot="1" x14ac:dyDescent="0.3">
      <c r="B20" s="47"/>
      <c r="C20" s="53"/>
      <c r="D20" s="53"/>
      <c r="E20" s="116">
        <f>SUM(E15:E19)</f>
        <v>44078</v>
      </c>
      <c r="F20" s="116">
        <f>SUM(F15:F19)</f>
        <v>43669</v>
      </c>
    </row>
    <row r="21" spans="2:6" ht="25.5" customHeight="1" thickBot="1" x14ac:dyDescent="0.3">
      <c r="B21" s="53" t="s">
        <v>604</v>
      </c>
      <c r="C21" s="56"/>
      <c r="D21" s="56"/>
      <c r="E21" s="63">
        <f>+E20+E12</f>
        <v>17709</v>
      </c>
      <c r="F21" s="63">
        <f>+F20+F12</f>
        <v>20019</v>
      </c>
    </row>
  </sheetData>
  <pageMargins left="0.7" right="0.7" top="0.75" bottom="0.75" header="0.3" footer="0.3"/>
  <pageSetup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H37"/>
  <sheetViews>
    <sheetView topLeftCell="A5" workbookViewId="0">
      <selection activeCell="F5" sqref="F5"/>
    </sheetView>
  </sheetViews>
  <sheetFormatPr defaultRowHeight="15" x14ac:dyDescent="0.25"/>
  <cols>
    <col min="2" max="2" width="52.140625" customWidth="1"/>
    <col min="3" max="3" width="7.42578125" customWidth="1"/>
    <col min="4" max="4" width="11.28515625" customWidth="1"/>
    <col min="5" max="5" width="10.85546875" customWidth="1"/>
    <col min="6" max="6" width="11.140625" customWidth="1"/>
  </cols>
  <sheetData>
    <row r="2" spans="2:8" ht="15.75" thickBot="1" x14ac:dyDescent="0.3">
      <c r="B2" s="122" t="s">
        <v>433</v>
      </c>
      <c r="C2" s="46"/>
      <c r="D2" s="46"/>
      <c r="E2" s="46"/>
      <c r="F2" s="46"/>
      <c r="G2" s="1"/>
      <c r="H2" s="184"/>
    </row>
    <row r="3" spans="2:8" ht="26.25" customHeight="1" x14ac:dyDescent="0.25">
      <c r="B3" s="123" t="s">
        <v>489</v>
      </c>
      <c r="C3" s="6"/>
      <c r="D3" s="277"/>
      <c r="E3" s="125"/>
      <c r="F3" s="124" t="s">
        <v>251</v>
      </c>
      <c r="G3" s="1"/>
    </row>
    <row r="4" spans="2:8" x14ac:dyDescent="0.25">
      <c r="D4" s="19"/>
      <c r="E4" s="19"/>
      <c r="F4" s="19"/>
    </row>
    <row r="5" spans="2:8" x14ac:dyDescent="0.25">
      <c r="D5" s="21">
        <v>2024</v>
      </c>
      <c r="E5" s="21">
        <v>2024</v>
      </c>
      <c r="F5" s="21">
        <v>2023</v>
      </c>
    </row>
    <row r="6" spans="2:8" ht="45" x14ac:dyDescent="0.25">
      <c r="D6" s="37" t="s">
        <v>521</v>
      </c>
      <c r="E6" s="37" t="s">
        <v>522</v>
      </c>
      <c r="F6" s="37" t="s">
        <v>522</v>
      </c>
      <c r="H6" s="185"/>
    </row>
    <row r="7" spans="2:8" x14ac:dyDescent="0.25">
      <c r="B7" s="1" t="s">
        <v>4</v>
      </c>
    </row>
    <row r="8" spans="2:8" x14ac:dyDescent="0.25">
      <c r="B8" s="271" t="s">
        <v>515</v>
      </c>
      <c r="D8" s="22">
        <v>1610836</v>
      </c>
      <c r="E8" s="22">
        <v>1610836</v>
      </c>
      <c r="F8" s="22">
        <v>1519233</v>
      </c>
    </row>
    <row r="9" spans="2:8" ht="15.75" thickBot="1" x14ac:dyDescent="0.3">
      <c r="B9" s="47" t="s">
        <v>516</v>
      </c>
      <c r="C9" s="47"/>
      <c r="D9" s="54">
        <v>510123</v>
      </c>
      <c r="E9" s="54">
        <v>646077</v>
      </c>
      <c r="F9" s="54">
        <v>573554</v>
      </c>
    </row>
    <row r="10" spans="2:8" ht="28.5" customHeight="1" thickBot="1" x14ac:dyDescent="0.3">
      <c r="B10" s="99"/>
      <c r="C10" s="99"/>
      <c r="D10" s="100">
        <f>SUM(D8:D9)</f>
        <v>2120959</v>
      </c>
      <c r="E10" s="100">
        <f>SUM(E8:E9)</f>
        <v>2256913</v>
      </c>
      <c r="F10" s="100">
        <f>SUM(F8:F9)</f>
        <v>2092787</v>
      </c>
    </row>
    <row r="11" spans="2:8" ht="21" customHeight="1" x14ac:dyDescent="0.25">
      <c r="D11" s="22"/>
      <c r="E11" s="22"/>
      <c r="F11" s="22"/>
    </row>
    <row r="12" spans="2:8" ht="30" x14ac:dyDescent="0.25">
      <c r="B12" s="2" t="s">
        <v>5</v>
      </c>
      <c r="D12" s="22"/>
      <c r="E12" s="22"/>
      <c r="F12" s="22"/>
    </row>
    <row r="13" spans="2:8" x14ac:dyDescent="0.25">
      <c r="B13" s="2" t="s">
        <v>517</v>
      </c>
      <c r="D13" s="22">
        <v>157498</v>
      </c>
      <c r="E13" s="22">
        <v>201072</v>
      </c>
      <c r="F13" s="22">
        <v>177038</v>
      </c>
    </row>
    <row r="14" spans="2:8" x14ac:dyDescent="0.25">
      <c r="B14" s="2" t="s">
        <v>518</v>
      </c>
      <c r="D14" s="22">
        <v>169200</v>
      </c>
      <c r="E14" s="22">
        <v>163771</v>
      </c>
      <c r="F14" s="22">
        <v>144220</v>
      </c>
    </row>
    <row r="15" spans="2:8" x14ac:dyDescent="0.25">
      <c r="B15" s="2" t="s">
        <v>346</v>
      </c>
      <c r="D15" s="22">
        <v>107068</v>
      </c>
      <c r="E15" s="22">
        <v>113755</v>
      </c>
      <c r="F15" s="22">
        <v>98751</v>
      </c>
    </row>
    <row r="16" spans="2:8" x14ac:dyDescent="0.25">
      <c r="B16" s="2" t="s">
        <v>172</v>
      </c>
      <c r="D16" s="22">
        <v>840</v>
      </c>
      <c r="E16" s="22">
        <v>10074</v>
      </c>
      <c r="F16" s="22">
        <v>4794</v>
      </c>
    </row>
    <row r="17" spans="2:6" x14ac:dyDescent="0.25">
      <c r="B17" s="2" t="s">
        <v>347</v>
      </c>
      <c r="D17" s="22">
        <v>61089</v>
      </c>
      <c r="E17" s="22">
        <v>3143</v>
      </c>
      <c r="F17" s="22">
        <v>38037</v>
      </c>
    </row>
    <row r="18" spans="2:6" x14ac:dyDescent="0.25">
      <c r="B18" s="2" t="s">
        <v>519</v>
      </c>
      <c r="D18" s="22">
        <v>170909</v>
      </c>
      <c r="E18" s="22">
        <v>176700</v>
      </c>
      <c r="F18" s="22">
        <v>193154</v>
      </c>
    </row>
    <row r="19" spans="2:6" ht="15.75" thickBot="1" x14ac:dyDescent="0.3">
      <c r="B19" s="53" t="s">
        <v>520</v>
      </c>
      <c r="C19" s="47"/>
      <c r="D19" s="54">
        <v>63219</v>
      </c>
      <c r="E19" s="54">
        <v>51808</v>
      </c>
      <c r="F19" s="54">
        <v>46216</v>
      </c>
    </row>
    <row r="20" spans="2:6" ht="30" x14ac:dyDescent="0.25">
      <c r="B20" s="2" t="s">
        <v>163</v>
      </c>
      <c r="D20" s="23">
        <f>SUM(D13:D19)</f>
        <v>729823</v>
      </c>
      <c r="E20" s="23">
        <f>SUM(E13:E19)</f>
        <v>720323</v>
      </c>
      <c r="F20" s="23">
        <f>SUM(F13:F19)</f>
        <v>702210</v>
      </c>
    </row>
    <row r="21" spans="2:6" ht="23.25" customHeight="1" thickBot="1" x14ac:dyDescent="0.3">
      <c r="B21" s="53" t="s">
        <v>225</v>
      </c>
      <c r="C21" s="47"/>
      <c r="D21" s="54">
        <v>3000</v>
      </c>
      <c r="E21" s="54">
        <v>22721</v>
      </c>
      <c r="F21" s="54">
        <v>9473</v>
      </c>
    </row>
    <row r="22" spans="2:6" ht="28.5" customHeight="1" thickBot="1" x14ac:dyDescent="0.3">
      <c r="B22" s="99"/>
      <c r="C22" s="99"/>
      <c r="D22" s="100">
        <f>SUM(D20:D21,D10)</f>
        <v>2853782</v>
      </c>
      <c r="E22" s="100">
        <f>SUM(E20:E21,E10)</f>
        <v>2999957</v>
      </c>
      <c r="F22" s="100">
        <f>SUM(F20:F21,F10)</f>
        <v>2804470</v>
      </c>
    </row>
    <row r="23" spans="2:6" x14ac:dyDescent="0.25">
      <c r="D23" s="22"/>
      <c r="E23" s="22"/>
      <c r="F23" s="22"/>
    </row>
    <row r="24" spans="2:6" x14ac:dyDescent="0.25">
      <c r="B24" s="1" t="s">
        <v>348</v>
      </c>
      <c r="D24" s="22"/>
      <c r="E24" s="22"/>
      <c r="F24" s="22"/>
    </row>
    <row r="25" spans="2:6" x14ac:dyDescent="0.25">
      <c r="B25" s="2" t="s">
        <v>173</v>
      </c>
      <c r="D25" s="22">
        <v>209934</v>
      </c>
      <c r="E25" s="22">
        <v>322606</v>
      </c>
      <c r="F25" s="22">
        <v>192012</v>
      </c>
    </row>
    <row r="26" spans="2:6" x14ac:dyDescent="0.25">
      <c r="B26" s="2" t="s">
        <v>174</v>
      </c>
      <c r="D26" s="22">
        <v>517451</v>
      </c>
      <c r="E26" s="22">
        <v>540529</v>
      </c>
      <c r="F26" s="22">
        <v>498960</v>
      </c>
    </row>
    <row r="27" spans="2:6" x14ac:dyDescent="0.25">
      <c r="B27" s="2" t="s">
        <v>175</v>
      </c>
      <c r="D27" s="22">
        <v>460940</v>
      </c>
      <c r="E27" s="22">
        <v>461269</v>
      </c>
      <c r="F27" s="22">
        <v>445290</v>
      </c>
    </row>
    <row r="28" spans="2:6" x14ac:dyDescent="0.25">
      <c r="B28" s="2" t="s">
        <v>227</v>
      </c>
      <c r="D28" s="22">
        <v>713024</v>
      </c>
      <c r="E28" s="22">
        <v>786149</v>
      </c>
      <c r="F28" s="22">
        <v>734919</v>
      </c>
    </row>
    <row r="29" spans="2:6" x14ac:dyDescent="0.25">
      <c r="B29" s="2" t="s">
        <v>226</v>
      </c>
      <c r="D29" s="22">
        <v>142034</v>
      </c>
      <c r="E29" s="22">
        <v>113618</v>
      </c>
      <c r="F29" s="22">
        <v>109552</v>
      </c>
    </row>
    <row r="30" spans="2:6" x14ac:dyDescent="0.25">
      <c r="B30" s="2" t="s">
        <v>176</v>
      </c>
      <c r="D30" s="22">
        <v>145883</v>
      </c>
      <c r="E30" s="22">
        <v>146435</v>
      </c>
      <c r="F30" s="22">
        <v>147007</v>
      </c>
    </row>
    <row r="31" spans="2:6" x14ac:dyDescent="0.25">
      <c r="B31" s="2" t="s">
        <v>177</v>
      </c>
      <c r="D31" s="75">
        <v>514358</v>
      </c>
      <c r="E31" s="75">
        <v>620104</v>
      </c>
      <c r="F31" s="75">
        <v>545410</v>
      </c>
    </row>
    <row r="32" spans="2:6" ht="15.75" thickBot="1" x14ac:dyDescent="0.3">
      <c r="B32" s="53" t="s">
        <v>523</v>
      </c>
      <c r="C32" s="47"/>
      <c r="D32" s="54">
        <v>27655</v>
      </c>
      <c r="E32" s="54">
        <v>26077</v>
      </c>
      <c r="F32" s="54">
        <v>25246</v>
      </c>
    </row>
    <row r="33" spans="2:6" ht="25.5" customHeight="1" thickBot="1" x14ac:dyDescent="0.3">
      <c r="B33" s="99"/>
      <c r="C33" s="99"/>
      <c r="D33" s="100">
        <f>SUM(D25:D32)</f>
        <v>2731279</v>
      </c>
      <c r="E33" s="100">
        <f>SUM(E25:E32)</f>
        <v>3016787</v>
      </c>
      <c r="F33" s="100">
        <f>SUM(F25:F32)</f>
        <v>2698396</v>
      </c>
    </row>
    <row r="34" spans="2:6" x14ac:dyDescent="0.25">
      <c r="D34" s="82"/>
      <c r="E34" s="82"/>
      <c r="F34" s="82"/>
    </row>
    <row r="35" spans="2:6" ht="15.75" thickBot="1" x14ac:dyDescent="0.3">
      <c r="B35" s="46" t="s">
        <v>526</v>
      </c>
      <c r="C35" s="47"/>
      <c r="D35" s="57">
        <f>D22-D33</f>
        <v>122503</v>
      </c>
      <c r="E35" s="57">
        <f>E22-E33</f>
        <v>-16830</v>
      </c>
      <c r="F35" s="57">
        <f>F22-F33</f>
        <v>106074</v>
      </c>
    </row>
    <row r="36" spans="2:6" ht="30.75" customHeight="1" thickBot="1" x14ac:dyDescent="0.3">
      <c r="B36" s="98" t="s">
        <v>422</v>
      </c>
      <c r="C36" s="99"/>
      <c r="D36" s="100">
        <v>2408567</v>
      </c>
      <c r="E36" s="100">
        <f>F37</f>
        <v>2408567</v>
      </c>
      <c r="F36" s="100">
        <v>2302493</v>
      </c>
    </row>
    <row r="37" spans="2:6" ht="30.75" thickBot="1" x14ac:dyDescent="0.3">
      <c r="B37" s="56" t="s">
        <v>423</v>
      </c>
      <c r="C37" s="46"/>
      <c r="D37" s="57">
        <f>+D35+D36</f>
        <v>2531070</v>
      </c>
      <c r="E37" s="57">
        <f>+E35+E36</f>
        <v>2391737</v>
      </c>
      <c r="F37" s="57">
        <f>+F35+F36</f>
        <v>2408567</v>
      </c>
    </row>
  </sheetData>
  <pageMargins left="0.7" right="0.7" top="0.75" bottom="0.75" header="0.3" footer="0.3"/>
  <pageSetup scale="8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J23"/>
  <sheetViews>
    <sheetView workbookViewId="0">
      <selection activeCell="J16" sqref="J16"/>
    </sheetView>
  </sheetViews>
  <sheetFormatPr defaultRowHeight="15" x14ac:dyDescent="0.25"/>
  <cols>
    <col min="2" max="2" width="43.28515625" customWidth="1"/>
    <col min="3" max="9" width="15.42578125" customWidth="1"/>
    <col min="10" max="10" width="13.42578125" customWidth="1"/>
  </cols>
  <sheetData>
    <row r="2" spans="2:10" ht="15.75" thickBot="1" x14ac:dyDescent="0.3">
      <c r="B2" s="155" t="s">
        <v>21</v>
      </c>
      <c r="C2" s="155"/>
      <c r="D2" s="155"/>
      <c r="E2" s="155"/>
      <c r="F2" s="155"/>
      <c r="G2" s="155"/>
      <c r="H2" s="155"/>
      <c r="I2" s="155"/>
      <c r="J2" s="155"/>
    </row>
    <row r="3" spans="2:10" ht="24" customHeight="1" x14ac:dyDescent="0.25">
      <c r="B3" s="123" t="s">
        <v>491</v>
      </c>
      <c r="C3" s="123"/>
      <c r="D3" s="123"/>
      <c r="E3" s="123"/>
      <c r="F3" s="123"/>
      <c r="G3" s="123"/>
      <c r="H3" s="126"/>
      <c r="I3" s="138"/>
      <c r="J3" s="140" t="s">
        <v>29</v>
      </c>
    </row>
    <row r="5" spans="2:10" x14ac:dyDescent="0.25">
      <c r="B5" s="1" t="s">
        <v>594</v>
      </c>
      <c r="C5" s="1"/>
      <c r="D5" s="1"/>
      <c r="E5" s="1"/>
      <c r="F5" s="1"/>
      <c r="G5" s="1"/>
    </row>
    <row r="6" spans="2:10" ht="75" x14ac:dyDescent="0.25">
      <c r="C6" s="31" t="s">
        <v>70</v>
      </c>
      <c r="D6" s="31" t="s">
        <v>605</v>
      </c>
      <c r="E6" s="31" t="s">
        <v>606</v>
      </c>
      <c r="F6" s="31" t="s">
        <v>607</v>
      </c>
      <c r="G6" s="31" t="s">
        <v>608</v>
      </c>
      <c r="H6" s="31" t="s">
        <v>609</v>
      </c>
      <c r="I6" s="31" t="s">
        <v>610</v>
      </c>
      <c r="J6" s="31" t="s">
        <v>611</v>
      </c>
    </row>
    <row r="7" spans="2:10" x14ac:dyDescent="0.25">
      <c r="C7" s="31" t="s">
        <v>35</v>
      </c>
      <c r="D7" s="31" t="s">
        <v>35</v>
      </c>
      <c r="E7" s="31" t="s">
        <v>35</v>
      </c>
      <c r="F7" s="31" t="s">
        <v>35</v>
      </c>
      <c r="G7" s="31" t="s">
        <v>35</v>
      </c>
      <c r="H7" s="31" t="s">
        <v>35</v>
      </c>
      <c r="I7" s="31" t="s">
        <v>35</v>
      </c>
      <c r="J7" s="31" t="s">
        <v>35</v>
      </c>
    </row>
    <row r="8" spans="2:10" x14ac:dyDescent="0.25">
      <c r="I8" s="31"/>
      <c r="J8" s="31"/>
    </row>
    <row r="9" spans="2:10" x14ac:dyDescent="0.25">
      <c r="B9" s="2" t="s">
        <v>254</v>
      </c>
      <c r="C9" s="26">
        <v>18142</v>
      </c>
      <c r="D9" s="26">
        <v>30843</v>
      </c>
      <c r="E9" s="26">
        <v>8024</v>
      </c>
      <c r="F9" s="26">
        <v>10570</v>
      </c>
      <c r="G9" s="26">
        <v>27385</v>
      </c>
      <c r="H9" s="26">
        <v>37</v>
      </c>
      <c r="I9" s="26">
        <v>63429</v>
      </c>
      <c r="J9" s="42">
        <f>SUM(C9:I9)</f>
        <v>158430</v>
      </c>
    </row>
    <row r="10" spans="2:10" x14ac:dyDescent="0.25">
      <c r="B10" t="s">
        <v>61</v>
      </c>
      <c r="C10" s="26">
        <v>-24846</v>
      </c>
      <c r="D10" s="26">
        <v>0</v>
      </c>
      <c r="E10" s="26">
        <v>-7730</v>
      </c>
      <c r="F10" s="26">
        <v>0</v>
      </c>
      <c r="G10" s="26">
        <v>-27299</v>
      </c>
      <c r="H10" s="26">
        <v>0</v>
      </c>
      <c r="I10" s="26">
        <v>-84080</v>
      </c>
      <c r="J10" s="42">
        <f>SUM(C10:I10)</f>
        <v>-143955</v>
      </c>
    </row>
    <row r="11" spans="2:10" x14ac:dyDescent="0.25">
      <c r="B11" s="2" t="s">
        <v>613</v>
      </c>
      <c r="C11" s="28">
        <v>986</v>
      </c>
      <c r="D11" s="28">
        <v>1547</v>
      </c>
      <c r="E11" s="28">
        <v>364</v>
      </c>
      <c r="F11" s="28">
        <v>292</v>
      </c>
      <c r="G11" s="28">
        <v>-86</v>
      </c>
      <c r="H11" s="28">
        <v>131</v>
      </c>
      <c r="I11" s="28">
        <v>-1413</v>
      </c>
      <c r="J11" s="42">
        <f>SUM(C11:I11)</f>
        <v>1821</v>
      </c>
    </row>
    <row r="12" spans="2:10" ht="15.75" thickBot="1" x14ac:dyDescent="0.3">
      <c r="B12" s="47" t="s">
        <v>68</v>
      </c>
      <c r="C12" s="116">
        <v>0</v>
      </c>
      <c r="D12" s="116">
        <v>0</v>
      </c>
      <c r="E12" s="116">
        <v>0</v>
      </c>
      <c r="F12" s="116">
        <v>0</v>
      </c>
      <c r="G12" s="116">
        <v>0</v>
      </c>
      <c r="H12" s="116">
        <v>0</v>
      </c>
      <c r="I12" s="116">
        <v>1413</v>
      </c>
      <c r="J12" s="116">
        <f>SUM(C12:I12)</f>
        <v>1413</v>
      </c>
    </row>
    <row r="13" spans="2:10" ht="26.25" customHeight="1" thickBot="1" x14ac:dyDescent="0.3">
      <c r="B13" s="56" t="s">
        <v>253</v>
      </c>
      <c r="C13" s="63">
        <f t="shared" ref="C13:H13" si="0">SUM(C9:C12)</f>
        <v>-5718</v>
      </c>
      <c r="D13" s="63">
        <f t="shared" si="0"/>
        <v>32390</v>
      </c>
      <c r="E13" s="63">
        <f t="shared" si="0"/>
        <v>658</v>
      </c>
      <c r="F13" s="63">
        <f t="shared" si="0"/>
        <v>10862</v>
      </c>
      <c r="G13" s="63">
        <f t="shared" si="0"/>
        <v>0</v>
      </c>
      <c r="H13" s="63">
        <f t="shared" si="0"/>
        <v>168</v>
      </c>
      <c r="I13" s="63">
        <f>SUM(I9:I12)</f>
        <v>-20651</v>
      </c>
      <c r="J13" s="63">
        <f>SUM(J9:J12)</f>
        <v>17709</v>
      </c>
    </row>
    <row r="14" spans="2:10" x14ac:dyDescent="0.25">
      <c r="B14" s="7"/>
      <c r="C14" s="88"/>
      <c r="D14" s="88"/>
      <c r="E14" s="88"/>
      <c r="F14" s="88"/>
      <c r="G14" s="88"/>
      <c r="H14" s="88"/>
      <c r="I14" s="88"/>
      <c r="J14" s="88"/>
    </row>
    <row r="15" spans="2:10" x14ac:dyDescent="0.25">
      <c r="B15" s="1"/>
      <c r="C15" s="1"/>
      <c r="D15" s="1"/>
      <c r="E15" s="1"/>
      <c r="F15" s="1"/>
      <c r="G15" s="1"/>
      <c r="I15" s="28"/>
      <c r="J15" s="28"/>
    </row>
    <row r="16" spans="2:10" ht="75" x14ac:dyDescent="0.25">
      <c r="C16" s="31" t="s">
        <v>70</v>
      </c>
      <c r="D16" s="31" t="s">
        <v>605</v>
      </c>
      <c r="E16" s="31" t="s">
        <v>606</v>
      </c>
      <c r="F16" s="31" t="s">
        <v>607</v>
      </c>
      <c r="G16" s="31" t="s">
        <v>608</v>
      </c>
      <c r="H16" s="31" t="s">
        <v>609</v>
      </c>
      <c r="I16" s="31" t="s">
        <v>610</v>
      </c>
      <c r="J16" s="31" t="s">
        <v>612</v>
      </c>
    </row>
    <row r="17" spans="2:10" x14ac:dyDescent="0.25">
      <c r="C17" s="31" t="s">
        <v>256</v>
      </c>
      <c r="D17" s="31" t="s">
        <v>256</v>
      </c>
      <c r="E17" s="31" t="s">
        <v>256</v>
      </c>
      <c r="F17" s="31" t="s">
        <v>256</v>
      </c>
      <c r="G17" s="31" t="s">
        <v>256</v>
      </c>
      <c r="H17" s="31" t="s">
        <v>256</v>
      </c>
      <c r="I17" s="31" t="s">
        <v>256</v>
      </c>
      <c r="J17" s="31" t="s">
        <v>255</v>
      </c>
    </row>
    <row r="18" spans="2:10" x14ac:dyDescent="0.25">
      <c r="I18" s="31"/>
      <c r="J18" s="31"/>
    </row>
    <row r="19" spans="2:10" x14ac:dyDescent="0.25">
      <c r="B19" t="s">
        <v>254</v>
      </c>
      <c r="C19" s="26">
        <v>18566</v>
      </c>
      <c r="D19" s="26">
        <v>30145</v>
      </c>
      <c r="E19" s="26">
        <v>7858</v>
      </c>
      <c r="F19" s="26">
        <v>10151</v>
      </c>
      <c r="G19" s="26">
        <v>27594</v>
      </c>
      <c r="H19" s="26">
        <v>25</v>
      </c>
      <c r="I19" s="26">
        <v>59987</v>
      </c>
      <c r="J19" s="42">
        <f t="shared" ref="J19:J22" si="1">SUM(C19:I19)</f>
        <v>154326</v>
      </c>
    </row>
    <row r="20" spans="2:10" x14ac:dyDescent="0.25">
      <c r="B20" t="s">
        <v>61</v>
      </c>
      <c r="C20" s="26">
        <v>-25112</v>
      </c>
      <c r="D20" s="26">
        <v>0</v>
      </c>
      <c r="E20" s="26">
        <v>-7681</v>
      </c>
      <c r="F20" s="26">
        <v>0</v>
      </c>
      <c r="G20" s="26">
        <v>-25758</v>
      </c>
      <c r="H20" s="26">
        <v>0</v>
      </c>
      <c r="I20" s="26">
        <v>-79203</v>
      </c>
      <c r="J20" s="165">
        <f t="shared" si="1"/>
        <v>-137754</v>
      </c>
    </row>
    <row r="21" spans="2:10" x14ac:dyDescent="0.25">
      <c r="B21" t="s">
        <v>613</v>
      </c>
      <c r="C21" s="28">
        <v>2112</v>
      </c>
      <c r="D21" s="28">
        <v>2131</v>
      </c>
      <c r="E21" s="28">
        <v>522</v>
      </c>
      <c r="F21" s="28">
        <v>403</v>
      </c>
      <c r="G21" s="28">
        <v>-1836</v>
      </c>
      <c r="H21" s="28">
        <v>115</v>
      </c>
      <c r="I21" s="28">
        <v>-1952</v>
      </c>
      <c r="J21" s="165">
        <f t="shared" si="1"/>
        <v>1495</v>
      </c>
    </row>
    <row r="22" spans="2:10" ht="15.75" thickBot="1" x14ac:dyDescent="0.3">
      <c r="B22" s="47" t="s">
        <v>68</v>
      </c>
      <c r="C22" s="116">
        <v>0</v>
      </c>
      <c r="D22" s="116">
        <v>0</v>
      </c>
      <c r="E22" s="116">
        <v>0</v>
      </c>
      <c r="F22" s="116">
        <v>0</v>
      </c>
      <c r="G22" s="116">
        <v>0</v>
      </c>
      <c r="H22" s="116">
        <v>0</v>
      </c>
      <c r="I22" s="116">
        <v>1952</v>
      </c>
      <c r="J22" s="116">
        <f t="shared" si="1"/>
        <v>1952</v>
      </c>
    </row>
    <row r="23" spans="2:10" ht="25.5" customHeight="1" thickBot="1" x14ac:dyDescent="0.3">
      <c r="B23" s="56" t="s">
        <v>253</v>
      </c>
      <c r="C23" s="63">
        <f>SUM(C19:C22)</f>
        <v>-4434</v>
      </c>
      <c r="D23" s="63">
        <f t="shared" ref="D23:H23" si="2">SUM(D19:D22)</f>
        <v>32276</v>
      </c>
      <c r="E23" s="63">
        <f t="shared" si="2"/>
        <v>699</v>
      </c>
      <c r="F23" s="63">
        <f t="shared" si="2"/>
        <v>10554</v>
      </c>
      <c r="G23" s="63">
        <f t="shared" si="2"/>
        <v>0</v>
      </c>
      <c r="H23" s="63">
        <f t="shared" si="2"/>
        <v>140</v>
      </c>
      <c r="I23" s="63">
        <f>SUM(I19:I22)</f>
        <v>-19216</v>
      </c>
      <c r="J23" s="63">
        <f>SUM(J19:J22)</f>
        <v>20019</v>
      </c>
    </row>
  </sheetData>
  <pageMargins left="0.7" right="0.7" top="0.75" bottom="0.75" header="0.3" footer="0.3"/>
  <pageSetup scale="7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K28"/>
  <sheetViews>
    <sheetView workbookViewId="0">
      <selection activeCell="K8" sqref="K8"/>
    </sheetView>
  </sheetViews>
  <sheetFormatPr defaultRowHeight="15" x14ac:dyDescent="0.25"/>
  <cols>
    <col min="2" max="2" width="49" customWidth="1"/>
    <col min="3" max="9" width="14.140625" customWidth="1"/>
    <col min="10" max="10" width="12.5703125" customWidth="1"/>
    <col min="11" max="11" width="15.140625" customWidth="1"/>
  </cols>
  <sheetData>
    <row r="2" spans="2:11" ht="15.75" thickBot="1" x14ac:dyDescent="0.3">
      <c r="B2" s="155" t="s">
        <v>21</v>
      </c>
      <c r="C2" s="155"/>
      <c r="D2" s="155"/>
      <c r="E2" s="155"/>
      <c r="F2" s="155"/>
      <c r="G2" s="155"/>
      <c r="H2" s="155"/>
      <c r="I2" s="155"/>
      <c r="J2" s="155"/>
      <c r="K2" s="155"/>
    </row>
    <row r="3" spans="2:11" ht="22.5" customHeight="1" x14ac:dyDescent="0.25">
      <c r="B3" s="123" t="s">
        <v>491</v>
      </c>
      <c r="C3" s="123"/>
      <c r="D3" s="123"/>
      <c r="E3" s="123"/>
      <c r="F3" s="123"/>
      <c r="G3" s="123"/>
      <c r="H3" s="123"/>
      <c r="I3" s="123"/>
      <c r="J3" s="138"/>
      <c r="K3" s="140" t="s">
        <v>152</v>
      </c>
    </row>
    <row r="5" spans="2:11" ht="30" x14ac:dyDescent="0.25">
      <c r="B5" s="7" t="s">
        <v>455</v>
      </c>
      <c r="C5" s="7"/>
      <c r="D5" s="7"/>
      <c r="E5" s="7"/>
      <c r="F5" s="7"/>
      <c r="G5" s="7"/>
      <c r="H5" s="7"/>
      <c r="I5" s="7"/>
    </row>
    <row r="6" spans="2:11" ht="30" x14ac:dyDescent="0.25">
      <c r="B6" s="7" t="s">
        <v>427</v>
      </c>
      <c r="C6" s="7"/>
      <c r="D6" s="7"/>
      <c r="E6" s="7"/>
      <c r="F6" s="7"/>
      <c r="G6" s="7"/>
      <c r="H6" s="7"/>
      <c r="I6" s="7"/>
    </row>
    <row r="8" spans="2:11" ht="76.5" customHeight="1" x14ac:dyDescent="0.25">
      <c r="C8" s="31" t="s">
        <v>70</v>
      </c>
      <c r="D8" s="31" t="s">
        <v>605</v>
      </c>
      <c r="E8" s="31" t="s">
        <v>606</v>
      </c>
      <c r="F8" s="31" t="s">
        <v>607</v>
      </c>
      <c r="G8" s="31" t="s">
        <v>608</v>
      </c>
      <c r="H8" s="31" t="s">
        <v>609</v>
      </c>
      <c r="I8" s="31" t="s">
        <v>610</v>
      </c>
      <c r="J8" s="31" t="s">
        <v>614</v>
      </c>
      <c r="K8" s="31" t="s">
        <v>615</v>
      </c>
    </row>
    <row r="9" spans="2:11" x14ac:dyDescent="0.25">
      <c r="C9" s="31" t="s">
        <v>210</v>
      </c>
      <c r="D9" s="31" t="s">
        <v>210</v>
      </c>
      <c r="E9" s="31" t="s">
        <v>210</v>
      </c>
      <c r="F9" s="31" t="s">
        <v>210</v>
      </c>
      <c r="G9" s="31" t="s">
        <v>210</v>
      </c>
      <c r="H9" s="31" t="s">
        <v>210</v>
      </c>
      <c r="I9" s="31" t="s">
        <v>210</v>
      </c>
      <c r="J9" s="31" t="s">
        <v>210</v>
      </c>
      <c r="K9" s="31" t="s">
        <v>35</v>
      </c>
    </row>
    <row r="10" spans="2:11" x14ac:dyDescent="0.25">
      <c r="J10" s="31"/>
      <c r="K10" s="31"/>
    </row>
    <row r="11" spans="2:11" ht="19.5" customHeight="1" thickBot="1" x14ac:dyDescent="0.3">
      <c r="B11" s="56" t="s">
        <v>151</v>
      </c>
      <c r="C11" s="225">
        <v>-4434</v>
      </c>
      <c r="D11" s="225">
        <v>32276</v>
      </c>
      <c r="E11" s="225">
        <v>699</v>
      </c>
      <c r="F11" s="225">
        <v>10554</v>
      </c>
      <c r="G11" s="224">
        <v>0</v>
      </c>
      <c r="H11" s="225">
        <v>140</v>
      </c>
      <c r="I11" s="225">
        <v>-19216</v>
      </c>
      <c r="J11" s="57">
        <f>SUM(C11:I11)</f>
        <v>20019</v>
      </c>
      <c r="K11" s="57">
        <v>22637</v>
      </c>
    </row>
    <row r="12" spans="2:11" x14ac:dyDescent="0.25">
      <c r="B12" s="7"/>
      <c r="C12" s="7"/>
      <c r="D12" s="7"/>
      <c r="E12" s="7"/>
      <c r="F12" s="7"/>
      <c r="G12" s="7"/>
      <c r="H12" s="7"/>
      <c r="I12" s="7"/>
      <c r="J12" s="82"/>
      <c r="K12" s="82"/>
    </row>
    <row r="13" spans="2:11" x14ac:dyDescent="0.25">
      <c r="B13" s="2" t="s">
        <v>258</v>
      </c>
      <c r="C13" s="2"/>
      <c r="D13" s="2"/>
      <c r="E13" s="2"/>
      <c r="F13" s="2"/>
      <c r="G13" s="2"/>
      <c r="H13" s="2"/>
      <c r="I13" s="2"/>
      <c r="J13" s="22"/>
      <c r="K13" s="22"/>
    </row>
    <row r="14" spans="2:11" x14ac:dyDescent="0.25">
      <c r="B14" s="2" t="s">
        <v>62</v>
      </c>
      <c r="C14" s="22">
        <v>-223</v>
      </c>
      <c r="D14" s="22">
        <v>0</v>
      </c>
      <c r="E14" s="22">
        <v>-78</v>
      </c>
      <c r="F14" s="22">
        <v>0</v>
      </c>
      <c r="G14" s="22">
        <v>-1708</v>
      </c>
      <c r="H14" s="22">
        <v>0</v>
      </c>
      <c r="I14" s="22">
        <v>-1228</v>
      </c>
      <c r="J14" s="22">
        <f t="shared" ref="J14:J17" si="0">SUM(C14:I14)</f>
        <v>-3237</v>
      </c>
      <c r="K14" s="39">
        <v>-3529</v>
      </c>
    </row>
    <row r="15" spans="2:11" x14ac:dyDescent="0.25">
      <c r="B15" s="2" t="s">
        <v>63</v>
      </c>
      <c r="C15" s="22">
        <v>-856</v>
      </c>
      <c r="D15" s="22">
        <v>0</v>
      </c>
      <c r="E15" s="22">
        <v>-94</v>
      </c>
      <c r="F15" s="22">
        <v>0</v>
      </c>
      <c r="G15" s="22">
        <v>-1978</v>
      </c>
      <c r="H15" s="22">
        <v>0</v>
      </c>
      <c r="I15" s="22">
        <v>-1469</v>
      </c>
      <c r="J15" s="22">
        <f t="shared" si="0"/>
        <v>-4397</v>
      </c>
      <c r="K15" s="39">
        <v>-4693</v>
      </c>
    </row>
    <row r="16" spans="2:11" x14ac:dyDescent="0.25">
      <c r="B16" s="2" t="s">
        <v>259</v>
      </c>
      <c r="C16" s="22">
        <v>-2143</v>
      </c>
      <c r="D16" s="22">
        <v>-1647</v>
      </c>
      <c r="E16" s="22">
        <v>-477</v>
      </c>
      <c r="F16" s="22">
        <v>-544</v>
      </c>
      <c r="G16" s="22">
        <v>-1530</v>
      </c>
      <c r="H16" s="22">
        <v>0</v>
      </c>
      <c r="I16" s="22">
        <v>-2661</v>
      </c>
      <c r="J16" s="22">
        <f t="shared" si="0"/>
        <v>-9002</v>
      </c>
      <c r="K16" s="22">
        <v>-10342</v>
      </c>
    </row>
    <row r="17" spans="2:11" ht="15.75" thickBot="1" x14ac:dyDescent="0.3">
      <c r="B17" s="53" t="s">
        <v>64</v>
      </c>
      <c r="C17" s="22">
        <v>2143</v>
      </c>
      <c r="D17" s="22">
        <v>0</v>
      </c>
      <c r="E17" s="22">
        <v>477</v>
      </c>
      <c r="F17" s="22">
        <v>0</v>
      </c>
      <c r="G17" s="22">
        <v>1530</v>
      </c>
      <c r="H17" s="22">
        <v>0</v>
      </c>
      <c r="I17" s="22">
        <v>2661</v>
      </c>
      <c r="J17" s="22">
        <f t="shared" si="0"/>
        <v>6811</v>
      </c>
      <c r="K17" s="166">
        <v>8423</v>
      </c>
    </row>
    <row r="18" spans="2:11" ht="23.25" customHeight="1" thickBot="1" x14ac:dyDescent="0.3">
      <c r="B18" s="98" t="s">
        <v>150</v>
      </c>
      <c r="C18" s="100">
        <f>SUM(C14:C17)</f>
        <v>-1079</v>
      </c>
      <c r="D18" s="100">
        <f t="shared" ref="D18:I18" si="1">SUM(D14:D17)</f>
        <v>-1647</v>
      </c>
      <c r="E18" s="100">
        <f t="shared" si="1"/>
        <v>-172</v>
      </c>
      <c r="F18" s="100">
        <f t="shared" si="1"/>
        <v>-544</v>
      </c>
      <c r="G18" s="100">
        <f t="shared" si="1"/>
        <v>-3686</v>
      </c>
      <c r="H18" s="100">
        <f t="shared" si="1"/>
        <v>0</v>
      </c>
      <c r="I18" s="100">
        <f t="shared" si="1"/>
        <v>-2697</v>
      </c>
      <c r="J18" s="100">
        <f>SUM(J14:J17)</f>
        <v>-9825</v>
      </c>
      <c r="K18" s="100">
        <f>SUM(K14:K17)</f>
        <v>-10141</v>
      </c>
    </row>
    <row r="19" spans="2:11" x14ac:dyDescent="0.25">
      <c r="B19" s="7"/>
      <c r="C19" s="7"/>
      <c r="D19" s="7"/>
      <c r="E19" s="7"/>
      <c r="F19" s="7"/>
      <c r="G19" s="7"/>
      <c r="H19" s="7"/>
      <c r="I19" s="7"/>
      <c r="J19" s="82"/>
      <c r="K19" s="82"/>
    </row>
    <row r="20" spans="2:11" x14ac:dyDescent="0.25">
      <c r="B20" s="2" t="s">
        <v>257</v>
      </c>
      <c r="C20" s="2"/>
      <c r="D20" s="2"/>
      <c r="E20" s="2"/>
      <c r="F20" s="2"/>
      <c r="G20" s="2"/>
      <c r="H20" s="2"/>
      <c r="I20" s="2"/>
      <c r="J20" s="22"/>
      <c r="K20" s="22"/>
    </row>
    <row r="21" spans="2:11" x14ac:dyDescent="0.25">
      <c r="B21" s="2" t="s">
        <v>65</v>
      </c>
      <c r="C21" s="22">
        <v>768</v>
      </c>
      <c r="D21" s="22">
        <v>780</v>
      </c>
      <c r="E21" s="22">
        <v>279</v>
      </c>
      <c r="F21" s="22">
        <v>487</v>
      </c>
      <c r="G21" s="22">
        <v>3308</v>
      </c>
      <c r="H21" s="22">
        <v>3</v>
      </c>
      <c r="I21" s="22">
        <v>2539</v>
      </c>
      <c r="J21" s="22">
        <f>SUM(C21:I21)</f>
        <v>8164</v>
      </c>
      <c r="K21" s="22">
        <v>8859</v>
      </c>
    </row>
    <row r="22" spans="2:11" x14ac:dyDescent="0.25">
      <c r="B22" s="2" t="s">
        <v>617</v>
      </c>
      <c r="C22" s="22">
        <v>-645</v>
      </c>
      <c r="D22" s="22">
        <v>-584</v>
      </c>
      <c r="E22" s="22">
        <v>-159</v>
      </c>
      <c r="F22" s="22">
        <v>-111</v>
      </c>
      <c r="G22" s="22">
        <v>143</v>
      </c>
      <c r="H22" s="22">
        <v>-6</v>
      </c>
      <c r="I22" s="22">
        <v>325</v>
      </c>
      <c r="J22" s="22">
        <f t="shared" ref="J22:J26" si="2">SUM(C22:I22)</f>
        <v>-1037</v>
      </c>
      <c r="K22" s="22">
        <v>-171</v>
      </c>
    </row>
    <row r="23" spans="2:11" x14ac:dyDescent="0.25">
      <c r="B23" s="2" t="s">
        <v>66</v>
      </c>
      <c r="C23" s="22">
        <v>0</v>
      </c>
      <c r="D23" s="22">
        <v>0</v>
      </c>
      <c r="E23" s="22">
        <v>0</v>
      </c>
      <c r="F23" s="22">
        <v>0</v>
      </c>
      <c r="G23" s="22">
        <v>283</v>
      </c>
      <c r="H23" s="22">
        <v>30</v>
      </c>
      <c r="I23" s="22">
        <v>0</v>
      </c>
      <c r="J23" s="22">
        <f t="shared" si="2"/>
        <v>313</v>
      </c>
      <c r="K23" s="39">
        <v>852</v>
      </c>
    </row>
    <row r="24" spans="2:11" x14ac:dyDescent="0.25">
      <c r="B24" s="2" t="s">
        <v>67</v>
      </c>
      <c r="C24" s="22">
        <v>950</v>
      </c>
      <c r="D24" s="22">
        <v>1565</v>
      </c>
      <c r="E24" s="22">
        <v>365</v>
      </c>
      <c r="F24" s="22">
        <v>476</v>
      </c>
      <c r="G24" s="22">
        <v>1477</v>
      </c>
      <c r="H24" s="22">
        <v>1</v>
      </c>
      <c r="I24" s="22">
        <v>3294</v>
      </c>
      <c r="J24" s="22">
        <f t="shared" si="2"/>
        <v>8128</v>
      </c>
      <c r="K24" s="22">
        <v>7553</v>
      </c>
    </row>
    <row r="25" spans="2:11" x14ac:dyDescent="0.25">
      <c r="B25" s="2" t="s">
        <v>616</v>
      </c>
      <c r="C25" s="22">
        <v>0</v>
      </c>
      <c r="D25" s="22">
        <v>0</v>
      </c>
      <c r="E25" s="22">
        <v>0</v>
      </c>
      <c r="F25" s="22">
        <v>0</v>
      </c>
      <c r="G25" s="22">
        <v>0</v>
      </c>
      <c r="H25" s="22">
        <v>0</v>
      </c>
      <c r="I25" s="22">
        <v>-539</v>
      </c>
      <c r="J25" s="22">
        <f t="shared" si="2"/>
        <v>-539</v>
      </c>
      <c r="K25" s="39">
        <v>-2965</v>
      </c>
    </row>
    <row r="26" spans="2:11" ht="15.75" thickBot="1" x14ac:dyDescent="0.3">
      <c r="B26" s="53" t="s">
        <v>69</v>
      </c>
      <c r="C26" s="54">
        <v>-1278</v>
      </c>
      <c r="D26" s="54">
        <v>0</v>
      </c>
      <c r="E26" s="54">
        <v>-354</v>
      </c>
      <c r="F26" s="54">
        <v>0</v>
      </c>
      <c r="G26" s="54">
        <v>-1525</v>
      </c>
      <c r="H26" s="54">
        <v>0</v>
      </c>
      <c r="I26" s="54">
        <v>-4357</v>
      </c>
      <c r="J26" s="54">
        <f t="shared" si="2"/>
        <v>-7514</v>
      </c>
      <c r="K26" s="115">
        <v>-6605</v>
      </c>
    </row>
    <row r="27" spans="2:11" ht="23.25" customHeight="1" thickBot="1" x14ac:dyDescent="0.3">
      <c r="B27" s="98" t="s">
        <v>149</v>
      </c>
      <c r="C27" s="100">
        <f t="shared" ref="C27:I27" si="3">SUM(C21:C26)</f>
        <v>-205</v>
      </c>
      <c r="D27" s="100">
        <f t="shared" si="3"/>
        <v>1761</v>
      </c>
      <c r="E27" s="100">
        <f t="shared" si="3"/>
        <v>131</v>
      </c>
      <c r="F27" s="100">
        <f t="shared" si="3"/>
        <v>852</v>
      </c>
      <c r="G27" s="100">
        <f t="shared" si="3"/>
        <v>3686</v>
      </c>
      <c r="H27" s="100">
        <f t="shared" si="3"/>
        <v>28</v>
      </c>
      <c r="I27" s="100">
        <f t="shared" si="3"/>
        <v>1262</v>
      </c>
      <c r="J27" s="100">
        <f>SUM(J21:J26)</f>
        <v>7515</v>
      </c>
      <c r="K27" s="100">
        <f>SUM(K21:K26)</f>
        <v>7523</v>
      </c>
    </row>
    <row r="28" spans="2:11" ht="23.25" customHeight="1" thickBot="1" x14ac:dyDescent="0.3">
      <c r="B28" s="56" t="s">
        <v>148</v>
      </c>
      <c r="C28" s="57">
        <f t="shared" ref="C28:I28" si="4">SUM(C11,C18,C27)</f>
        <v>-5718</v>
      </c>
      <c r="D28" s="57">
        <f t="shared" si="4"/>
        <v>32390</v>
      </c>
      <c r="E28" s="57">
        <f t="shared" si="4"/>
        <v>658</v>
      </c>
      <c r="F28" s="57">
        <f t="shared" si="4"/>
        <v>10862</v>
      </c>
      <c r="G28" s="57">
        <f t="shared" si="4"/>
        <v>0</v>
      </c>
      <c r="H28" s="57">
        <f t="shared" si="4"/>
        <v>168</v>
      </c>
      <c r="I28" s="57">
        <f t="shared" si="4"/>
        <v>-20651</v>
      </c>
      <c r="J28" s="57">
        <f>SUM(J11,J18,J27)</f>
        <v>17709</v>
      </c>
      <c r="K28" s="57">
        <f>SUM(K11,K18,K27)</f>
        <v>20019</v>
      </c>
    </row>
  </sheetData>
  <pageMargins left="0.7" right="0.7" top="0.75" bottom="0.75" header="0.3" footer="0.3"/>
  <pageSetup scale="66"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2:E13"/>
  <sheetViews>
    <sheetView workbookViewId="0">
      <selection activeCell="D13" sqref="D13"/>
    </sheetView>
  </sheetViews>
  <sheetFormatPr defaultRowHeight="15" x14ac:dyDescent="0.25"/>
  <cols>
    <col min="2" max="2" width="40.7109375" customWidth="1"/>
    <col min="3" max="3" width="22" customWidth="1"/>
    <col min="4" max="4" width="17.42578125" customWidth="1"/>
    <col min="5" max="5" width="13.85546875" customWidth="1"/>
  </cols>
  <sheetData>
    <row r="2" spans="2:5" ht="15.75" thickBot="1" x14ac:dyDescent="0.3">
      <c r="B2" s="155" t="s">
        <v>21</v>
      </c>
      <c r="C2" s="155"/>
      <c r="D2" s="155"/>
      <c r="E2" s="155"/>
    </row>
    <row r="3" spans="2:5" ht="30" x14ac:dyDescent="0.25">
      <c r="B3" s="123" t="s">
        <v>491</v>
      </c>
      <c r="C3" s="123"/>
      <c r="D3" s="138"/>
      <c r="E3" s="140" t="s">
        <v>152</v>
      </c>
    </row>
    <row r="5" spans="2:5" x14ac:dyDescent="0.25">
      <c r="B5" s="1" t="s">
        <v>265</v>
      </c>
    </row>
    <row r="6" spans="2:5" x14ac:dyDescent="0.25">
      <c r="B6" s="1"/>
    </row>
    <row r="7" spans="2:5" x14ac:dyDescent="0.25">
      <c r="B7" t="s">
        <v>428</v>
      </c>
    </row>
    <row r="8" spans="2:5" ht="45" x14ac:dyDescent="0.25">
      <c r="C8" s="31" t="s">
        <v>318</v>
      </c>
      <c r="D8" s="31" t="s">
        <v>429</v>
      </c>
      <c r="E8" s="31" t="s">
        <v>319</v>
      </c>
    </row>
    <row r="9" spans="2:5" x14ac:dyDescent="0.25">
      <c r="B9" s="21" t="s">
        <v>214</v>
      </c>
      <c r="C9" s="31"/>
      <c r="D9" s="31"/>
      <c r="E9" s="31"/>
    </row>
    <row r="10" spans="2:5" ht="30" x14ac:dyDescent="0.25">
      <c r="B10" s="2" t="s">
        <v>70</v>
      </c>
      <c r="C10" s="64" t="s">
        <v>72</v>
      </c>
      <c r="D10" s="64" t="s">
        <v>619</v>
      </c>
      <c r="E10" s="64" t="s">
        <v>73</v>
      </c>
    </row>
    <row r="11" spans="2:5" x14ac:dyDescent="0.25">
      <c r="B11" t="s">
        <v>71</v>
      </c>
      <c r="C11" s="64" t="s">
        <v>262</v>
      </c>
      <c r="D11" s="64" t="s">
        <v>406</v>
      </c>
      <c r="E11" s="64" t="s">
        <v>405</v>
      </c>
    </row>
    <row r="12" spans="2:5" ht="30" x14ac:dyDescent="0.25">
      <c r="B12" s="2" t="s">
        <v>153</v>
      </c>
      <c r="C12" s="64" t="s">
        <v>406</v>
      </c>
      <c r="D12" s="64" t="s">
        <v>618</v>
      </c>
      <c r="E12" s="64" t="s">
        <v>620</v>
      </c>
    </row>
    <row r="13" spans="2:5" ht="30" x14ac:dyDescent="0.25">
      <c r="B13" s="2" t="s">
        <v>154</v>
      </c>
      <c r="C13" s="64" t="s">
        <v>261</v>
      </c>
      <c r="D13" s="89" t="s">
        <v>407</v>
      </c>
      <c r="E13" s="64" t="s">
        <v>621</v>
      </c>
    </row>
  </sheetData>
  <pageMargins left="0.7" right="0.7" top="0.75" bottom="0.75" header="0.3" footer="0.3"/>
  <pageSetup scale="8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F12"/>
  <sheetViews>
    <sheetView workbookViewId="0">
      <selection activeCell="I16" sqref="I16"/>
    </sheetView>
  </sheetViews>
  <sheetFormatPr defaultRowHeight="15" x14ac:dyDescent="0.25"/>
  <cols>
    <col min="2" max="2" width="34.28515625" customWidth="1"/>
    <col min="3" max="6" width="19" customWidth="1"/>
  </cols>
  <sheetData>
    <row r="2" spans="2:6" ht="15.75" thickBot="1" x14ac:dyDescent="0.3">
      <c r="B2" s="122" t="s">
        <v>21</v>
      </c>
      <c r="C2" s="155"/>
      <c r="D2" s="155"/>
      <c r="E2" s="155"/>
      <c r="F2" s="155"/>
    </row>
    <row r="3" spans="2:6" ht="30" x14ac:dyDescent="0.25">
      <c r="B3" s="123" t="s">
        <v>491</v>
      </c>
      <c r="C3" s="123"/>
      <c r="D3" s="138"/>
      <c r="E3" s="140"/>
      <c r="F3" s="140" t="s">
        <v>152</v>
      </c>
    </row>
    <row r="5" spans="2:6" x14ac:dyDescent="0.25">
      <c r="B5" s="1" t="s">
        <v>264</v>
      </c>
    </row>
    <row r="6" spans="2:6" x14ac:dyDescent="0.25">
      <c r="B6" s="17"/>
    </row>
    <row r="7" spans="2:6" x14ac:dyDescent="0.25">
      <c r="B7" s="72" t="s">
        <v>74</v>
      </c>
    </row>
    <row r="8" spans="2:6" ht="45" x14ac:dyDescent="0.25">
      <c r="C8" s="31" t="s">
        <v>201</v>
      </c>
      <c r="D8" s="31" t="s">
        <v>263</v>
      </c>
      <c r="E8" s="41" t="s">
        <v>75</v>
      </c>
      <c r="F8" s="31" t="s">
        <v>320</v>
      </c>
    </row>
    <row r="9" spans="2:6" ht="30" x14ac:dyDescent="0.25">
      <c r="B9" s="2" t="s">
        <v>76</v>
      </c>
      <c r="C9" s="43">
        <v>4.9000000000000002E-2</v>
      </c>
      <c r="D9" s="43">
        <v>5.5E-2</v>
      </c>
      <c r="E9" s="43">
        <v>4.3999999999999997E-2</v>
      </c>
      <c r="F9" s="43">
        <v>4.7E-2</v>
      </c>
    </row>
    <row r="10" spans="2:6" x14ac:dyDescent="0.25">
      <c r="B10" s="2" t="s">
        <v>77</v>
      </c>
      <c r="C10" s="43">
        <v>0.02</v>
      </c>
      <c r="D10" s="43">
        <v>0.02</v>
      </c>
      <c r="E10" s="43">
        <v>0.02</v>
      </c>
      <c r="F10" s="43">
        <v>0.03</v>
      </c>
    </row>
    <row r="11" spans="2:6" x14ac:dyDescent="0.25">
      <c r="B11" t="s">
        <v>78</v>
      </c>
      <c r="C11" s="43">
        <v>0.02</v>
      </c>
      <c r="D11" s="43">
        <v>2.1000000000000001E-2</v>
      </c>
      <c r="E11" s="43">
        <v>0.02</v>
      </c>
      <c r="F11" s="43">
        <v>0.02</v>
      </c>
    </row>
    <row r="12" spans="2:6" x14ac:dyDescent="0.25">
      <c r="B12" t="s">
        <v>79</v>
      </c>
      <c r="C12" s="43">
        <v>4.7500000000000001E-2</v>
      </c>
      <c r="D12" s="43">
        <v>5.5E-2</v>
      </c>
      <c r="E12" s="43">
        <v>5.1999999999999998E-2</v>
      </c>
      <c r="F12" s="43">
        <v>4.7E-2</v>
      </c>
    </row>
  </sheetData>
  <pageMargins left="0.7" right="0.7" top="0.75" bottom="0.75" header="0.3" footer="0.3"/>
  <pageSetup scale="7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F23"/>
  <sheetViews>
    <sheetView workbookViewId="0">
      <selection activeCell="F8" sqref="F8"/>
    </sheetView>
  </sheetViews>
  <sheetFormatPr defaultRowHeight="15" x14ac:dyDescent="0.25"/>
  <cols>
    <col min="2" max="2" width="34.42578125" customWidth="1"/>
    <col min="3" max="3" width="14.5703125" customWidth="1"/>
    <col min="4" max="4" width="14.7109375" customWidth="1"/>
    <col min="5" max="5" width="10.28515625" customWidth="1"/>
    <col min="6" max="6" width="13.28515625" customWidth="1"/>
  </cols>
  <sheetData>
    <row r="2" spans="2:6" ht="15.75" thickBot="1" x14ac:dyDescent="0.3">
      <c r="B2" s="122" t="s">
        <v>21</v>
      </c>
      <c r="C2" s="155"/>
      <c r="D2" s="155"/>
      <c r="E2" s="155"/>
      <c r="F2" s="155"/>
    </row>
    <row r="3" spans="2:6" ht="30" x14ac:dyDescent="0.25">
      <c r="B3" s="123" t="s">
        <v>491</v>
      </c>
      <c r="C3" s="138"/>
      <c r="D3" s="138"/>
      <c r="E3" s="138"/>
      <c r="F3" s="140" t="s">
        <v>29</v>
      </c>
    </row>
    <row r="5" spans="2:6" x14ac:dyDescent="0.25">
      <c r="B5" s="1" t="s">
        <v>80</v>
      </c>
    </row>
    <row r="8" spans="2:6" ht="30" x14ac:dyDescent="0.25">
      <c r="C8" s="31" t="s">
        <v>456</v>
      </c>
      <c r="D8" s="31" t="s">
        <v>457</v>
      </c>
      <c r="E8" s="21">
        <v>2024</v>
      </c>
      <c r="F8" s="21">
        <v>2023</v>
      </c>
    </row>
    <row r="9" spans="2:6" x14ac:dyDescent="0.25">
      <c r="C9" s="44" t="s">
        <v>35</v>
      </c>
      <c r="D9" s="44" t="s">
        <v>35</v>
      </c>
      <c r="E9" s="44" t="s">
        <v>164</v>
      </c>
      <c r="F9" s="44" t="s">
        <v>164</v>
      </c>
    </row>
    <row r="10" spans="2:6" x14ac:dyDescent="0.25">
      <c r="C10" s="44"/>
      <c r="D10" s="44"/>
      <c r="E10" s="44"/>
      <c r="F10" s="44"/>
    </row>
    <row r="11" spans="2:6" x14ac:dyDescent="0.25">
      <c r="B11" s="1" t="s">
        <v>81</v>
      </c>
    </row>
    <row r="12" spans="2:6" ht="30" x14ac:dyDescent="0.25">
      <c r="B12" s="2" t="s">
        <v>155</v>
      </c>
      <c r="C12" s="26">
        <v>36261</v>
      </c>
      <c r="D12" s="26">
        <v>8949</v>
      </c>
      <c r="E12" s="26">
        <f>SUM(C12:D12)</f>
        <v>45210</v>
      </c>
      <c r="F12" s="26">
        <v>48337</v>
      </c>
    </row>
    <row r="13" spans="2:6" x14ac:dyDescent="0.25">
      <c r="B13" s="2" t="s">
        <v>65</v>
      </c>
      <c r="C13" s="26">
        <v>2416</v>
      </c>
      <c r="D13" s="26">
        <v>736</v>
      </c>
      <c r="E13" s="26">
        <f t="shared" ref="E13:E22" si="0">SUM(C13:D13)</f>
        <v>3152</v>
      </c>
      <c r="F13" s="26">
        <v>3351</v>
      </c>
    </row>
    <row r="14" spans="2:6" x14ac:dyDescent="0.25">
      <c r="B14" t="s">
        <v>82</v>
      </c>
      <c r="C14" s="26">
        <v>1732</v>
      </c>
      <c r="D14" s="26">
        <v>445</v>
      </c>
      <c r="E14" s="26">
        <f t="shared" si="0"/>
        <v>2177</v>
      </c>
      <c r="F14" s="26">
        <v>1977</v>
      </c>
    </row>
    <row r="15" spans="2:6" x14ac:dyDescent="0.25">
      <c r="B15" t="s">
        <v>83</v>
      </c>
      <c r="C15" s="26">
        <v>-4304</v>
      </c>
      <c r="D15" s="26">
        <v>-747</v>
      </c>
      <c r="E15" s="26">
        <f t="shared" si="0"/>
        <v>-5051</v>
      </c>
      <c r="F15" s="26">
        <v>-7207</v>
      </c>
    </row>
    <row r="16" spans="2:6" x14ac:dyDescent="0.25">
      <c r="B16" t="s">
        <v>266</v>
      </c>
      <c r="C16" s="26">
        <v>0</v>
      </c>
      <c r="D16" s="26">
        <v>0</v>
      </c>
      <c r="E16" s="26">
        <f t="shared" si="0"/>
        <v>0</v>
      </c>
      <c r="F16" s="26">
        <v>-405</v>
      </c>
    </row>
    <row r="17" spans="2:6" x14ac:dyDescent="0.25">
      <c r="B17" s="4" t="s">
        <v>624</v>
      </c>
      <c r="C17" s="223">
        <v>124</v>
      </c>
      <c r="D17" s="223">
        <v>-364</v>
      </c>
      <c r="E17" s="223">
        <f t="shared" si="0"/>
        <v>-240</v>
      </c>
      <c r="F17" s="223">
        <v>-843</v>
      </c>
    </row>
    <row r="18" spans="2:6" ht="35.25" customHeight="1" x14ac:dyDescent="0.25">
      <c r="B18" s="2" t="s">
        <v>202</v>
      </c>
      <c r="C18" s="29">
        <f>SUM(C12:C17)</f>
        <v>36229</v>
      </c>
      <c r="D18" s="29">
        <f>SUM(D12:D17)</f>
        <v>9019</v>
      </c>
      <c r="E18" s="26">
        <f t="shared" si="0"/>
        <v>45248</v>
      </c>
      <c r="F18" s="29">
        <f>SUM(F12:F17)</f>
        <v>45210</v>
      </c>
    </row>
    <row r="19" spans="2:6" x14ac:dyDescent="0.25">
      <c r="B19" s="3" t="s">
        <v>622</v>
      </c>
      <c r="C19" s="223">
        <v>-4626</v>
      </c>
      <c r="D19" s="223">
        <v>-4551</v>
      </c>
      <c r="E19" s="223">
        <f t="shared" si="0"/>
        <v>-9177</v>
      </c>
      <c r="F19" s="223">
        <v>-9624</v>
      </c>
    </row>
    <row r="20" spans="2:6" ht="24" customHeight="1" x14ac:dyDescent="0.25">
      <c r="B20" s="1" t="s">
        <v>623</v>
      </c>
      <c r="C20" s="88">
        <f>SUM(C18:C19)</f>
        <v>31603</v>
      </c>
      <c r="D20" s="88">
        <f>SUM(D18:D19)</f>
        <v>4468</v>
      </c>
      <c r="E20" s="88">
        <f>SUM(E18:E19)</f>
        <v>36071</v>
      </c>
      <c r="F20" s="88">
        <f>SUM(F18:F19)</f>
        <v>35586</v>
      </c>
    </row>
    <row r="21" spans="2:6" x14ac:dyDescent="0.25">
      <c r="B21" s="2" t="s">
        <v>84</v>
      </c>
      <c r="C21" s="29">
        <v>6563</v>
      </c>
      <c r="D21" s="39">
        <v>0</v>
      </c>
      <c r="E21" s="26">
        <f t="shared" si="0"/>
        <v>6563</v>
      </c>
      <c r="F21" s="29">
        <v>7075</v>
      </c>
    </row>
    <row r="22" spans="2:6" x14ac:dyDescent="0.25">
      <c r="B22" s="3" t="s">
        <v>219</v>
      </c>
      <c r="C22" s="226">
        <v>0</v>
      </c>
      <c r="D22" s="223">
        <v>2777</v>
      </c>
      <c r="E22" s="223">
        <f t="shared" si="0"/>
        <v>2777</v>
      </c>
      <c r="F22" s="223">
        <v>3090</v>
      </c>
    </row>
    <row r="23" spans="2:6" ht="36.75" customHeight="1" thickBot="1" x14ac:dyDescent="0.3">
      <c r="B23" s="56" t="s">
        <v>625</v>
      </c>
      <c r="C23" s="161">
        <f>SUM(C20:C22)</f>
        <v>38166</v>
      </c>
      <c r="D23" s="63">
        <f>SUM(D20:D22)</f>
        <v>7245</v>
      </c>
      <c r="E23" s="63">
        <f>SUM(E20:E22)</f>
        <v>45411</v>
      </c>
      <c r="F23" s="63">
        <f>SUM(F20:F22)</f>
        <v>45751</v>
      </c>
    </row>
  </sheetData>
  <pageMargins left="0.7" right="0.7" top="0.75" bottom="0.75" header="0.3" footer="0.3"/>
  <pageSetup scale="93"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F17"/>
  <sheetViews>
    <sheetView workbookViewId="0">
      <selection activeCell="F7" sqref="F7"/>
    </sheetView>
  </sheetViews>
  <sheetFormatPr defaultRowHeight="15" x14ac:dyDescent="0.25"/>
  <cols>
    <col min="2" max="2" width="32.42578125" customWidth="1"/>
    <col min="3" max="4" width="14" customWidth="1"/>
    <col min="5" max="5" width="11.7109375" customWidth="1"/>
    <col min="6" max="6" width="12.42578125" customWidth="1"/>
  </cols>
  <sheetData>
    <row r="2" spans="2:6" ht="23.25" customHeight="1" thickBot="1" x14ac:dyDescent="0.3">
      <c r="B2" s="122" t="s">
        <v>21</v>
      </c>
      <c r="C2" s="155"/>
      <c r="D2" s="155"/>
      <c r="E2" s="155"/>
      <c r="F2" s="155"/>
    </row>
    <row r="3" spans="2:6" ht="22.5" customHeight="1" x14ac:dyDescent="0.25">
      <c r="B3" s="123" t="s">
        <v>491</v>
      </c>
      <c r="C3" s="138"/>
      <c r="D3" s="138"/>
      <c r="E3" s="138"/>
      <c r="F3" s="140" t="s">
        <v>29</v>
      </c>
    </row>
    <row r="4" spans="2:6" ht="22.5" customHeight="1" x14ac:dyDescent="0.25">
      <c r="B4" s="7"/>
      <c r="C4" s="75"/>
      <c r="D4" s="75"/>
      <c r="E4" s="75"/>
      <c r="F4" s="75"/>
    </row>
    <row r="5" spans="2:6" ht="23.25" customHeight="1" x14ac:dyDescent="0.25">
      <c r="B5" s="1" t="s">
        <v>459</v>
      </c>
    </row>
    <row r="7" spans="2:6" ht="36.75" customHeight="1" x14ac:dyDescent="0.25">
      <c r="C7" s="31" t="s">
        <v>456</v>
      </c>
      <c r="D7" s="31" t="s">
        <v>458</v>
      </c>
      <c r="E7" s="31">
        <v>2024</v>
      </c>
      <c r="F7" s="31">
        <v>2023</v>
      </c>
    </row>
    <row r="8" spans="2:6" x14ac:dyDescent="0.25">
      <c r="C8" s="44" t="s">
        <v>210</v>
      </c>
      <c r="D8" s="44" t="s">
        <v>210</v>
      </c>
      <c r="E8" s="44" t="s">
        <v>210</v>
      </c>
      <c r="F8" s="44" t="s">
        <v>210</v>
      </c>
    </row>
    <row r="9" spans="2:6" x14ac:dyDescent="0.25">
      <c r="B9" s="1" t="s">
        <v>85</v>
      </c>
    </row>
    <row r="10" spans="2:6" x14ac:dyDescent="0.25">
      <c r="B10" s="1"/>
    </row>
    <row r="11" spans="2:6" x14ac:dyDescent="0.25">
      <c r="B11" t="s">
        <v>65</v>
      </c>
      <c r="C11" s="26">
        <v>2416</v>
      </c>
      <c r="D11" s="26">
        <v>736</v>
      </c>
      <c r="E11" s="26">
        <f>+C11+D11</f>
        <v>3152</v>
      </c>
      <c r="F11" s="26">
        <v>3351</v>
      </c>
    </row>
    <row r="12" spans="2:6" x14ac:dyDescent="0.25">
      <c r="B12" t="s">
        <v>82</v>
      </c>
      <c r="C12" s="26">
        <v>1732</v>
      </c>
      <c r="D12" s="26">
        <v>445</v>
      </c>
      <c r="E12" s="26">
        <f t="shared" ref="E12:E14" si="0">+C12+D12</f>
        <v>2177</v>
      </c>
      <c r="F12" s="26">
        <v>1977</v>
      </c>
    </row>
    <row r="13" spans="2:6" x14ac:dyDescent="0.25">
      <c r="B13" t="s">
        <v>266</v>
      </c>
      <c r="C13" s="28">
        <v>0</v>
      </c>
      <c r="D13" s="28">
        <v>0</v>
      </c>
      <c r="E13" s="28">
        <f t="shared" si="0"/>
        <v>0</v>
      </c>
      <c r="F13" s="28">
        <v>-405</v>
      </c>
    </row>
    <row r="14" spans="2:6" ht="15.75" thickBot="1" x14ac:dyDescent="0.3">
      <c r="B14" s="47" t="s">
        <v>626</v>
      </c>
      <c r="C14" s="116">
        <v>-1110</v>
      </c>
      <c r="D14" s="116">
        <v>1319</v>
      </c>
      <c r="E14" s="116">
        <f t="shared" si="0"/>
        <v>209</v>
      </c>
      <c r="F14" s="116">
        <v>-1785</v>
      </c>
    </row>
    <row r="15" spans="2:6" s="1" customFormat="1" ht="23.25" customHeight="1" thickBot="1" x14ac:dyDescent="0.3">
      <c r="B15" s="56" t="s">
        <v>163</v>
      </c>
      <c r="C15" s="63">
        <f>SUM(C11:C14)</f>
        <v>3038</v>
      </c>
      <c r="D15" s="63">
        <f>SUM(D11:D14)</f>
        <v>2500</v>
      </c>
      <c r="E15" s="63">
        <f>SUM(E11:E14)</f>
        <v>5538</v>
      </c>
      <c r="F15" s="63">
        <f>SUM(F11:F14)</f>
        <v>3138</v>
      </c>
    </row>
    <row r="17" ht="44.25" customHeight="1" x14ac:dyDescent="0.25"/>
  </sheetData>
  <pageMargins left="0.7" right="0.7" top="0.75" bottom="0.75" header="0.3" footer="0.3"/>
  <pageSetup scale="9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2:F15"/>
  <sheetViews>
    <sheetView workbookViewId="0">
      <selection activeCell="B5" sqref="B5:F5"/>
    </sheetView>
  </sheetViews>
  <sheetFormatPr defaultRowHeight="15" x14ac:dyDescent="0.25"/>
  <cols>
    <col min="1" max="1" width="9.140625" customWidth="1"/>
    <col min="2" max="2" width="41.5703125" customWidth="1"/>
    <col min="3" max="3" width="14.7109375" customWidth="1"/>
    <col min="4" max="4" width="15.28515625" customWidth="1"/>
    <col min="5" max="5" width="13.42578125" customWidth="1"/>
  </cols>
  <sheetData>
    <row r="2" spans="2:6" ht="15.75" thickBot="1" x14ac:dyDescent="0.3">
      <c r="B2" s="122" t="s">
        <v>21</v>
      </c>
      <c r="C2" s="155"/>
      <c r="D2" s="155"/>
      <c r="E2" s="155"/>
      <c r="F2" s="155"/>
    </row>
    <row r="3" spans="2:6" ht="30" x14ac:dyDescent="0.25">
      <c r="B3" s="123" t="s">
        <v>491</v>
      </c>
      <c r="C3" s="138"/>
      <c r="D3" s="138"/>
      <c r="E3" s="138"/>
      <c r="F3" s="140" t="s">
        <v>29</v>
      </c>
    </row>
    <row r="5" spans="2:6" ht="56.25" customHeight="1" x14ac:dyDescent="0.25">
      <c r="B5" s="286" t="s">
        <v>627</v>
      </c>
      <c r="C5" s="286"/>
      <c r="D5" s="286"/>
      <c r="E5" s="286"/>
      <c r="F5" s="286"/>
    </row>
    <row r="6" spans="2:6" x14ac:dyDescent="0.25">
      <c r="B6" s="18"/>
    </row>
    <row r="7" spans="2:6" ht="30.75" customHeight="1" x14ac:dyDescent="0.25">
      <c r="C7" s="31" t="s">
        <v>456</v>
      </c>
      <c r="D7" s="31" t="s">
        <v>457</v>
      </c>
      <c r="E7" s="31" t="s">
        <v>44</v>
      </c>
    </row>
    <row r="8" spans="2:6" x14ac:dyDescent="0.25">
      <c r="C8" s="44" t="s">
        <v>35</v>
      </c>
      <c r="D8" s="44" t="s">
        <v>35</v>
      </c>
      <c r="E8" s="44" t="s">
        <v>210</v>
      </c>
    </row>
    <row r="9" spans="2:6" x14ac:dyDescent="0.25">
      <c r="C9" s="44"/>
      <c r="D9" s="44"/>
      <c r="E9" s="44"/>
    </row>
    <row r="10" spans="2:6" x14ac:dyDescent="0.25">
      <c r="B10" s="45">
        <v>2025</v>
      </c>
      <c r="C10" s="61">
        <v>4555</v>
      </c>
      <c r="D10" s="35">
        <v>799</v>
      </c>
      <c r="E10" s="35">
        <f t="shared" ref="E10:E15" si="0">C10+D10</f>
        <v>5354</v>
      </c>
    </row>
    <row r="11" spans="2:6" x14ac:dyDescent="0.25">
      <c r="B11" s="45">
        <v>2026</v>
      </c>
      <c r="C11" s="61">
        <v>4417</v>
      </c>
      <c r="D11" s="35">
        <v>795</v>
      </c>
      <c r="E11" s="35">
        <f t="shared" si="0"/>
        <v>5212</v>
      </c>
    </row>
    <row r="12" spans="2:6" x14ac:dyDescent="0.25">
      <c r="B12" s="45">
        <v>2027</v>
      </c>
      <c r="C12" s="61">
        <v>4294</v>
      </c>
      <c r="D12" s="35">
        <v>861</v>
      </c>
      <c r="E12" s="35">
        <f t="shared" si="0"/>
        <v>5155</v>
      </c>
    </row>
    <row r="13" spans="2:6" x14ac:dyDescent="0.25">
      <c r="B13" s="45">
        <v>2028</v>
      </c>
      <c r="C13" s="61">
        <v>4216</v>
      </c>
      <c r="D13" s="35">
        <v>915</v>
      </c>
      <c r="E13" s="35">
        <f t="shared" si="0"/>
        <v>5131</v>
      </c>
    </row>
    <row r="14" spans="2:6" ht="15.75" thickBot="1" x14ac:dyDescent="0.3">
      <c r="B14" s="130">
        <v>2029</v>
      </c>
      <c r="C14" s="175">
        <v>4149</v>
      </c>
      <c r="D14" s="135">
        <v>981</v>
      </c>
      <c r="E14" s="135">
        <f t="shared" si="0"/>
        <v>5130</v>
      </c>
      <c r="F14" s="47"/>
    </row>
    <row r="15" spans="2:6" s="1" customFormat="1" ht="15.75" thickBot="1" x14ac:dyDescent="0.3">
      <c r="B15" s="176"/>
      <c r="C15" s="177">
        <f>SUM(C10:C14)</f>
        <v>21631</v>
      </c>
      <c r="D15" s="137">
        <f>SUM(D10:D14)</f>
        <v>4351</v>
      </c>
      <c r="E15" s="137">
        <f t="shared" si="0"/>
        <v>25982</v>
      </c>
      <c r="F15" s="132"/>
    </row>
  </sheetData>
  <mergeCells count="1">
    <mergeCell ref="B5:F5"/>
  </mergeCells>
  <pageMargins left="0.7" right="0.7" top="0.75" bottom="0.75" header="0.3" footer="0.3"/>
  <pageSetup scale="87"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2:P31"/>
  <sheetViews>
    <sheetView workbookViewId="0">
      <selection activeCell="N14" sqref="N14"/>
    </sheetView>
  </sheetViews>
  <sheetFormatPr defaultRowHeight="15" x14ac:dyDescent="0.25"/>
  <cols>
    <col min="2" max="2" width="30.42578125" customWidth="1"/>
    <col min="3" max="3" width="11.28515625" customWidth="1"/>
    <col min="4" max="7" width="9" bestFit="1" customWidth="1"/>
    <col min="8" max="8" width="9.42578125" customWidth="1"/>
    <col min="9" max="9" width="9" bestFit="1" customWidth="1"/>
    <col min="10" max="10" width="10.42578125" customWidth="1"/>
  </cols>
  <sheetData>
    <row r="2" spans="2:10" ht="23.25" customHeight="1" thickBot="1" x14ac:dyDescent="0.3">
      <c r="B2" s="122" t="s">
        <v>21</v>
      </c>
      <c r="C2" s="155"/>
      <c r="D2" s="155"/>
      <c r="E2" s="155"/>
      <c r="F2" s="155"/>
      <c r="G2" s="155"/>
      <c r="H2" s="155"/>
      <c r="I2" s="155"/>
      <c r="J2" s="155"/>
    </row>
    <row r="3" spans="2:10" ht="24" customHeight="1" x14ac:dyDescent="0.25">
      <c r="B3" s="123" t="s">
        <v>491</v>
      </c>
      <c r="C3" s="138"/>
      <c r="D3" s="138"/>
      <c r="E3" s="138"/>
      <c r="F3" s="138"/>
      <c r="G3" s="138"/>
      <c r="H3" s="138"/>
      <c r="I3" s="138"/>
      <c r="J3" s="140" t="s">
        <v>29</v>
      </c>
    </row>
    <row r="4" spans="2:10" x14ac:dyDescent="0.25">
      <c r="B4" s="7"/>
      <c r="C4" s="75"/>
      <c r="D4" s="75"/>
      <c r="E4" s="75"/>
      <c r="F4" s="75"/>
      <c r="G4" s="75"/>
      <c r="H4" s="75"/>
      <c r="I4" s="75"/>
      <c r="J4" s="75"/>
    </row>
    <row r="5" spans="2:10" x14ac:dyDescent="0.25">
      <c r="B5" s="1" t="s">
        <v>267</v>
      </c>
    </row>
    <row r="7" spans="2:10" x14ac:dyDescent="0.25">
      <c r="C7" s="31" t="s">
        <v>86</v>
      </c>
      <c r="D7" s="31">
        <v>2025</v>
      </c>
      <c r="E7" s="31">
        <v>2026</v>
      </c>
      <c r="F7" s="31">
        <v>2027</v>
      </c>
      <c r="G7" s="31">
        <v>2028</v>
      </c>
      <c r="H7" s="31">
        <v>2029</v>
      </c>
      <c r="I7" s="31" t="s">
        <v>628</v>
      </c>
      <c r="J7" s="31" t="s">
        <v>44</v>
      </c>
    </row>
    <row r="8" spans="2:10" x14ac:dyDescent="0.25">
      <c r="C8" s="44"/>
      <c r="D8" s="44" t="s">
        <v>210</v>
      </c>
      <c r="E8" s="44" t="s">
        <v>210</v>
      </c>
      <c r="F8" s="44" t="s">
        <v>210</v>
      </c>
      <c r="G8" s="44" t="s">
        <v>210</v>
      </c>
      <c r="H8" s="44" t="s">
        <v>210</v>
      </c>
      <c r="I8" s="44" t="s">
        <v>210</v>
      </c>
      <c r="J8" s="44" t="s">
        <v>210</v>
      </c>
    </row>
    <row r="9" spans="2:10" x14ac:dyDescent="0.25">
      <c r="C9" s="1"/>
      <c r="D9" s="7"/>
      <c r="E9" s="7"/>
      <c r="F9" s="7"/>
      <c r="G9" s="7"/>
      <c r="H9" s="7"/>
      <c r="I9" s="7"/>
      <c r="J9" s="7"/>
    </row>
    <row r="10" spans="2:10" ht="18" customHeight="1" x14ac:dyDescent="0.25">
      <c r="B10" s="2" t="s">
        <v>87</v>
      </c>
      <c r="C10">
        <v>2048</v>
      </c>
      <c r="D10" s="22">
        <v>251188</v>
      </c>
      <c r="E10" s="22">
        <v>128252</v>
      </c>
      <c r="F10" s="22">
        <v>57850</v>
      </c>
      <c r="G10" s="22">
        <v>8821</v>
      </c>
      <c r="H10" s="22">
        <v>1100</v>
      </c>
      <c r="I10" s="22">
        <v>4393</v>
      </c>
      <c r="J10" s="22">
        <f>SUM(D10:I10)</f>
        <v>451604</v>
      </c>
    </row>
    <row r="11" spans="2:10" ht="18.75" customHeight="1" x14ac:dyDescent="0.25">
      <c r="B11" s="2" t="s">
        <v>88</v>
      </c>
      <c r="C11">
        <v>2032</v>
      </c>
      <c r="D11" s="22">
        <v>61239</v>
      </c>
      <c r="E11" s="22">
        <v>61569</v>
      </c>
      <c r="F11" s="22">
        <v>62052</v>
      </c>
      <c r="G11" s="22">
        <v>62166</v>
      </c>
      <c r="H11" s="22">
        <v>62283</v>
      </c>
      <c r="I11" s="22">
        <v>187595</v>
      </c>
      <c r="J11" s="22">
        <f t="shared" ref="J11:J15" si="0">SUM(D11:I11)</f>
        <v>496904</v>
      </c>
    </row>
    <row r="12" spans="2:10" ht="19.5" customHeight="1" x14ac:dyDescent="0.25">
      <c r="B12" s="2" t="s">
        <v>89</v>
      </c>
      <c r="C12">
        <v>2052</v>
      </c>
      <c r="D12" s="22">
        <v>138463</v>
      </c>
      <c r="E12" s="22">
        <v>100152</v>
      </c>
      <c r="F12" s="22">
        <v>75395</v>
      </c>
      <c r="G12" s="22">
        <v>65759</v>
      </c>
      <c r="H12" s="22">
        <v>15522</v>
      </c>
      <c r="I12" s="22">
        <v>152633</v>
      </c>
      <c r="J12" s="22">
        <f t="shared" si="0"/>
        <v>547924</v>
      </c>
    </row>
    <row r="13" spans="2:10" ht="20.25" customHeight="1" x14ac:dyDescent="0.25">
      <c r="B13" s="2" t="s">
        <v>90</v>
      </c>
      <c r="C13">
        <v>2029</v>
      </c>
      <c r="D13" s="22">
        <v>1157</v>
      </c>
      <c r="E13" s="22">
        <v>706</v>
      </c>
      <c r="F13" s="22">
        <v>391</v>
      </c>
      <c r="G13" s="22">
        <v>151</v>
      </c>
      <c r="H13" s="71">
        <v>21</v>
      </c>
      <c r="I13" s="71">
        <v>0</v>
      </c>
      <c r="J13" s="22">
        <f t="shared" si="0"/>
        <v>2426</v>
      </c>
    </row>
    <row r="14" spans="2:10" ht="18.75" customHeight="1" x14ac:dyDescent="0.25">
      <c r="B14" s="2" t="s">
        <v>91</v>
      </c>
      <c r="C14">
        <v>2031</v>
      </c>
      <c r="D14" s="22">
        <v>112407</v>
      </c>
      <c r="E14" s="22">
        <v>11263</v>
      </c>
      <c r="F14" s="22">
        <v>4822</v>
      </c>
      <c r="G14" s="22">
        <v>1605</v>
      </c>
      <c r="H14" s="22">
        <v>619</v>
      </c>
      <c r="I14" s="22">
        <v>458</v>
      </c>
      <c r="J14" s="22">
        <f t="shared" si="0"/>
        <v>131174</v>
      </c>
    </row>
    <row r="15" spans="2:10" ht="19.5" customHeight="1" thickBot="1" x14ac:dyDescent="0.3">
      <c r="B15" s="53" t="s">
        <v>92</v>
      </c>
      <c r="C15" s="47">
        <v>2049</v>
      </c>
      <c r="D15" s="54">
        <v>20565</v>
      </c>
      <c r="E15" s="54">
        <v>21307</v>
      </c>
      <c r="F15" s="54">
        <v>21257</v>
      </c>
      <c r="G15" s="54">
        <v>21765</v>
      </c>
      <c r="H15" s="54">
        <v>22561</v>
      </c>
      <c r="I15" s="54">
        <v>459349</v>
      </c>
      <c r="J15" s="54">
        <f t="shared" si="0"/>
        <v>566804</v>
      </c>
    </row>
    <row r="16" spans="2:10" ht="29.25" customHeight="1" thickBot="1" x14ac:dyDescent="0.3">
      <c r="B16" s="53"/>
      <c r="C16" s="47"/>
      <c r="D16" s="57">
        <f t="shared" ref="D16:I16" si="1">SUM(D10:D15)</f>
        <v>585019</v>
      </c>
      <c r="E16" s="57">
        <f t="shared" si="1"/>
        <v>323249</v>
      </c>
      <c r="F16" s="57">
        <f t="shared" si="1"/>
        <v>221767</v>
      </c>
      <c r="G16" s="58">
        <f t="shared" si="1"/>
        <v>160267</v>
      </c>
      <c r="H16" s="58">
        <f t="shared" si="1"/>
        <v>102106</v>
      </c>
      <c r="I16" s="58">
        <f t="shared" si="1"/>
        <v>804428</v>
      </c>
      <c r="J16" s="57">
        <f>SUM(D16:I16)</f>
        <v>2196836</v>
      </c>
    </row>
    <row r="27" spans="1:16" x14ac:dyDescent="0.25">
      <c r="N27" s="1"/>
      <c r="O27" s="7"/>
      <c r="P27" s="7"/>
    </row>
    <row r="29" spans="1:16" x14ac:dyDescent="0.25">
      <c r="N29" s="1"/>
      <c r="O29" s="7"/>
      <c r="P29" s="7"/>
    </row>
    <row r="30" spans="1:16" x14ac:dyDescent="0.25">
      <c r="B30" s="1"/>
      <c r="C30" s="7"/>
      <c r="D30" s="7"/>
      <c r="E30" s="7"/>
      <c r="F30" s="7"/>
      <c r="G30" s="7"/>
      <c r="H30" s="7"/>
      <c r="I30" s="7"/>
      <c r="N30" s="1"/>
      <c r="O30" s="7"/>
      <c r="P30" s="7"/>
    </row>
    <row r="31" spans="1:16" x14ac:dyDescent="0.25">
      <c r="A31" s="2"/>
      <c r="C31" s="22"/>
      <c r="D31" s="22"/>
      <c r="E31" s="22"/>
      <c r="F31" s="22"/>
      <c r="G31" s="22"/>
      <c r="H31" s="22"/>
      <c r="I31" s="22"/>
      <c r="M31" s="2"/>
      <c r="O31" s="22"/>
      <c r="P31" s="22"/>
    </row>
  </sheetData>
  <pageMargins left="0.7" right="0.7" top="0.75" bottom="0.75" header="0.3" footer="0.3"/>
  <pageSetup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2:J15"/>
  <sheetViews>
    <sheetView workbookViewId="0">
      <selection activeCell="N17" sqref="N17"/>
    </sheetView>
  </sheetViews>
  <sheetFormatPr defaultRowHeight="15" x14ac:dyDescent="0.25"/>
  <cols>
    <col min="2" max="2" width="20.42578125" customWidth="1"/>
    <col min="3" max="3" width="11.7109375" customWidth="1"/>
    <col min="4" max="7" width="9" bestFit="1" customWidth="1"/>
    <col min="8" max="8" width="8.5703125" customWidth="1"/>
    <col min="9" max="9" width="9" customWidth="1"/>
    <col min="10" max="10" width="10.5703125" customWidth="1"/>
  </cols>
  <sheetData>
    <row r="2" spans="2:10" ht="15.75" thickBot="1" x14ac:dyDescent="0.3">
      <c r="B2" s="122" t="s">
        <v>21</v>
      </c>
      <c r="C2" s="155"/>
      <c r="D2" s="155"/>
      <c r="E2" s="155"/>
      <c r="F2" s="155"/>
      <c r="G2" s="155"/>
      <c r="H2" s="155"/>
      <c r="I2" s="155"/>
      <c r="J2" s="155"/>
    </row>
    <row r="3" spans="2:10" ht="30" x14ac:dyDescent="0.25">
      <c r="B3" s="123" t="s">
        <v>491</v>
      </c>
      <c r="C3" s="138"/>
      <c r="D3" s="138"/>
      <c r="E3" s="138"/>
      <c r="F3" s="138"/>
      <c r="G3" s="138"/>
      <c r="H3" s="138"/>
      <c r="I3" s="138"/>
      <c r="J3" s="140" t="s">
        <v>29</v>
      </c>
    </row>
    <row r="5" spans="2:10" x14ac:dyDescent="0.25">
      <c r="B5" s="1" t="s">
        <v>268</v>
      </c>
    </row>
    <row r="7" spans="2:10" x14ac:dyDescent="0.25">
      <c r="C7" s="31" t="s">
        <v>86</v>
      </c>
      <c r="D7" s="31">
        <v>2025</v>
      </c>
      <c r="E7" s="31">
        <v>2026</v>
      </c>
      <c r="F7" s="31">
        <v>2027</v>
      </c>
      <c r="G7" s="31">
        <v>2028</v>
      </c>
      <c r="H7" s="31">
        <v>2029</v>
      </c>
      <c r="I7" s="31" t="s">
        <v>628</v>
      </c>
      <c r="J7" s="31" t="s">
        <v>44</v>
      </c>
    </row>
    <row r="8" spans="2:10" x14ac:dyDescent="0.25">
      <c r="C8" s="44"/>
      <c r="D8" s="44" t="s">
        <v>210</v>
      </c>
      <c r="E8" s="44" t="s">
        <v>210</v>
      </c>
      <c r="F8" s="44" t="s">
        <v>210</v>
      </c>
      <c r="G8" s="44" t="s">
        <v>210</v>
      </c>
      <c r="H8" s="44" t="s">
        <v>210</v>
      </c>
      <c r="I8" s="44" t="s">
        <v>210</v>
      </c>
      <c r="J8" s="44" t="s">
        <v>210</v>
      </c>
    </row>
    <row r="9" spans="2:10" ht="20.25" customHeight="1" x14ac:dyDescent="0.25">
      <c r="C9" s="1"/>
      <c r="D9" s="7"/>
      <c r="E9" s="7"/>
      <c r="F9" s="7"/>
      <c r="G9" s="7"/>
      <c r="H9" s="7"/>
      <c r="I9" s="7"/>
      <c r="J9" s="7"/>
    </row>
    <row r="10" spans="2:10" x14ac:dyDescent="0.25">
      <c r="B10" s="2" t="s">
        <v>93</v>
      </c>
      <c r="C10">
        <v>2034</v>
      </c>
      <c r="D10" s="22">
        <v>348652</v>
      </c>
      <c r="E10" s="22">
        <v>224002</v>
      </c>
      <c r="F10" s="22">
        <v>143803</v>
      </c>
      <c r="G10" s="22">
        <v>69150</v>
      </c>
      <c r="H10" s="22">
        <v>24490</v>
      </c>
      <c r="I10" s="22">
        <v>69383</v>
      </c>
      <c r="J10" s="22">
        <f>SUM(D10:I10)</f>
        <v>879480</v>
      </c>
    </row>
    <row r="11" spans="2:10" x14ac:dyDescent="0.25">
      <c r="B11" s="2" t="s">
        <v>94</v>
      </c>
      <c r="C11">
        <v>2027</v>
      </c>
      <c r="D11" s="22">
        <v>2512</v>
      </c>
      <c r="E11" s="22">
        <v>1799</v>
      </c>
      <c r="F11" s="22">
        <v>1259</v>
      </c>
      <c r="G11" s="22">
        <v>0</v>
      </c>
      <c r="H11" s="22">
        <v>0</v>
      </c>
      <c r="I11" s="22">
        <v>0</v>
      </c>
      <c r="J11" s="22">
        <f t="shared" ref="J11:J14" si="0">SUM(D11:I11)</f>
        <v>5570</v>
      </c>
    </row>
    <row r="12" spans="2:10" x14ac:dyDescent="0.25">
      <c r="B12" t="s">
        <v>95</v>
      </c>
      <c r="C12">
        <v>2054</v>
      </c>
      <c r="D12" s="22">
        <v>6802</v>
      </c>
      <c r="E12" s="22">
        <v>6617</v>
      </c>
      <c r="F12" s="22">
        <v>5255</v>
      </c>
      <c r="G12" s="22">
        <v>4909</v>
      </c>
      <c r="H12" s="22">
        <v>4842</v>
      </c>
      <c r="I12" s="22">
        <v>50664</v>
      </c>
      <c r="J12" s="22">
        <f t="shared" si="0"/>
        <v>79089</v>
      </c>
    </row>
    <row r="13" spans="2:10" x14ac:dyDescent="0.25">
      <c r="B13" t="s">
        <v>96</v>
      </c>
      <c r="C13">
        <v>2051</v>
      </c>
      <c r="D13" s="22">
        <v>547</v>
      </c>
      <c r="E13" s="22">
        <v>305</v>
      </c>
      <c r="F13" s="22">
        <v>190</v>
      </c>
      <c r="G13" s="22">
        <v>128</v>
      </c>
      <c r="H13" s="71">
        <v>106</v>
      </c>
      <c r="I13" s="71">
        <v>286</v>
      </c>
      <c r="J13" s="22">
        <f t="shared" si="0"/>
        <v>1562</v>
      </c>
    </row>
    <row r="14" spans="2:10" ht="15.75" thickBot="1" x14ac:dyDescent="0.3">
      <c r="B14" s="47" t="s">
        <v>28</v>
      </c>
      <c r="C14" s="47">
        <v>2039</v>
      </c>
      <c r="D14" s="54">
        <v>27908</v>
      </c>
      <c r="E14" s="54">
        <v>22684</v>
      </c>
      <c r="F14" s="94">
        <v>22532</v>
      </c>
      <c r="G14" s="94">
        <v>22010</v>
      </c>
      <c r="H14" s="94">
        <v>4623</v>
      </c>
      <c r="I14" s="94">
        <v>16650</v>
      </c>
      <c r="J14" s="54">
        <f t="shared" si="0"/>
        <v>116407</v>
      </c>
    </row>
    <row r="15" spans="2:10" ht="15.75" thickBot="1" x14ac:dyDescent="0.3">
      <c r="B15" s="47"/>
      <c r="C15" s="47"/>
      <c r="D15" s="57">
        <f t="shared" ref="D15:I15" si="1">SUM(D10:D14)</f>
        <v>386421</v>
      </c>
      <c r="E15" s="57">
        <f t="shared" si="1"/>
        <v>255407</v>
      </c>
      <c r="F15" s="57">
        <f t="shared" si="1"/>
        <v>173039</v>
      </c>
      <c r="G15" s="58">
        <f t="shared" si="1"/>
        <v>96197</v>
      </c>
      <c r="H15" s="58">
        <f t="shared" si="1"/>
        <v>34061</v>
      </c>
      <c r="I15" s="58">
        <f t="shared" si="1"/>
        <v>136983</v>
      </c>
      <c r="J15" s="57">
        <f>SUM(D15:I15)</f>
        <v>1082108</v>
      </c>
    </row>
  </sheetData>
  <pageMargins left="0.7" right="0.7" top="0.75" bottom="0.75" header="0.3" footer="0.3"/>
  <pageSetup scale="8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74155-BEEA-4B9F-B881-0A19F83F9D93}">
  <sheetPr>
    <pageSetUpPr fitToPage="1"/>
  </sheetPr>
  <dimension ref="B2:D29"/>
  <sheetViews>
    <sheetView workbookViewId="0">
      <selection activeCell="D6" sqref="D6"/>
    </sheetView>
  </sheetViews>
  <sheetFormatPr defaultRowHeight="15" x14ac:dyDescent="0.25"/>
  <cols>
    <col min="2" max="2" width="60.42578125" customWidth="1"/>
    <col min="3" max="3" width="18.140625" customWidth="1"/>
    <col min="4" max="4" width="15.5703125" customWidth="1"/>
  </cols>
  <sheetData>
    <row r="2" spans="2:4" ht="15.75" thickBot="1" x14ac:dyDescent="0.3">
      <c r="B2" s="155" t="s">
        <v>21</v>
      </c>
      <c r="C2" s="155"/>
      <c r="D2" s="155"/>
    </row>
    <row r="3" spans="2:4" ht="24.75" customHeight="1" x14ac:dyDescent="0.25">
      <c r="B3" s="123" t="s">
        <v>491</v>
      </c>
      <c r="C3" s="138"/>
      <c r="D3" s="140" t="s">
        <v>29</v>
      </c>
    </row>
    <row r="4" spans="2:4" ht="32.25" customHeight="1" x14ac:dyDescent="0.25">
      <c r="B4" s="1" t="s">
        <v>629</v>
      </c>
    </row>
    <row r="6" spans="2:4" x14ac:dyDescent="0.25">
      <c r="C6" s="21">
        <v>2024</v>
      </c>
      <c r="D6" s="21">
        <v>2023</v>
      </c>
    </row>
    <row r="7" spans="2:4" x14ac:dyDescent="0.25">
      <c r="C7" s="21" t="s">
        <v>35</v>
      </c>
      <c r="D7" s="21" t="s">
        <v>35</v>
      </c>
    </row>
    <row r="8" spans="2:4" x14ac:dyDescent="0.25">
      <c r="B8" s="2" t="s">
        <v>271</v>
      </c>
    </row>
    <row r="9" spans="2:4" x14ac:dyDescent="0.25">
      <c r="B9" s="2" t="s">
        <v>460</v>
      </c>
      <c r="C9" s="35">
        <v>75469</v>
      </c>
      <c r="D9" s="35">
        <v>72256</v>
      </c>
    </row>
    <row r="10" spans="2:4" x14ac:dyDescent="0.25">
      <c r="B10" s="32" t="s">
        <v>282</v>
      </c>
      <c r="C10" s="62">
        <v>74788</v>
      </c>
      <c r="D10" s="62">
        <v>71947</v>
      </c>
    </row>
    <row r="11" spans="2:4" x14ac:dyDescent="0.25">
      <c r="B11" s="32" t="s">
        <v>283</v>
      </c>
      <c r="C11" s="62">
        <v>396454</v>
      </c>
      <c r="D11" s="62">
        <v>341149</v>
      </c>
    </row>
    <row r="12" spans="2:4" ht="15.75" thickBot="1" x14ac:dyDescent="0.3">
      <c r="B12" s="114" t="s">
        <v>284</v>
      </c>
      <c r="C12" s="115">
        <v>99366</v>
      </c>
      <c r="D12" s="115">
        <v>88202</v>
      </c>
    </row>
    <row r="13" spans="2:4" ht="24" customHeight="1" thickBot="1" x14ac:dyDescent="0.3">
      <c r="B13" s="53"/>
      <c r="C13" s="57">
        <f>SUM(C9:C12)</f>
        <v>646077</v>
      </c>
      <c r="D13" s="57">
        <f>SUM(D9:D12)</f>
        <v>573554</v>
      </c>
    </row>
    <row r="14" spans="2:4" x14ac:dyDescent="0.25">
      <c r="B14" s="2"/>
      <c r="C14" s="75"/>
      <c r="D14" s="75"/>
    </row>
    <row r="15" spans="2:4" x14ac:dyDescent="0.25">
      <c r="B15" s="2" t="s">
        <v>270</v>
      </c>
      <c r="C15" s="22"/>
      <c r="D15" s="22"/>
    </row>
    <row r="16" spans="2:4" x14ac:dyDescent="0.25">
      <c r="B16" s="2" t="s">
        <v>461</v>
      </c>
      <c r="C16" s="22">
        <v>76775</v>
      </c>
      <c r="D16" s="22">
        <v>48468</v>
      </c>
    </row>
    <row r="17" spans="2:4" ht="15.75" thickBot="1" x14ac:dyDescent="0.3">
      <c r="B17" s="53" t="s">
        <v>462</v>
      </c>
      <c r="C17" s="54">
        <v>124297</v>
      </c>
      <c r="D17" s="54">
        <v>128570</v>
      </c>
    </row>
    <row r="18" spans="2:4" ht="24" customHeight="1" thickBot="1" x14ac:dyDescent="0.3">
      <c r="B18" s="53"/>
      <c r="C18" s="57">
        <f>SUM(C16:C17)</f>
        <v>201072</v>
      </c>
      <c r="D18" s="57">
        <f>SUM(D16:D17)</f>
        <v>177038</v>
      </c>
    </row>
    <row r="19" spans="2:4" x14ac:dyDescent="0.25">
      <c r="B19" s="2"/>
      <c r="C19" s="75"/>
      <c r="D19" s="75"/>
    </row>
    <row r="20" spans="2:4" x14ac:dyDescent="0.25">
      <c r="B20" s="2" t="s">
        <v>269</v>
      </c>
      <c r="C20" s="22"/>
      <c r="D20" s="22"/>
    </row>
    <row r="21" spans="2:4" x14ac:dyDescent="0.25">
      <c r="B21" s="2" t="s">
        <v>276</v>
      </c>
      <c r="C21" s="22">
        <v>1049</v>
      </c>
      <c r="D21" s="22">
        <v>978</v>
      </c>
    </row>
    <row r="22" spans="2:4" x14ac:dyDescent="0.25">
      <c r="B22" s="2" t="s">
        <v>408</v>
      </c>
      <c r="C22" s="22">
        <v>33595</v>
      </c>
      <c r="D22" s="22">
        <v>16299</v>
      </c>
    </row>
    <row r="23" spans="2:4" x14ac:dyDescent="0.25">
      <c r="B23" s="2" t="s">
        <v>277</v>
      </c>
      <c r="C23" s="22">
        <v>20716</v>
      </c>
      <c r="D23" s="22">
        <v>20450</v>
      </c>
    </row>
    <row r="24" spans="2:4" x14ac:dyDescent="0.25">
      <c r="B24" s="2" t="s">
        <v>278</v>
      </c>
      <c r="C24" s="22">
        <v>11723</v>
      </c>
      <c r="D24" s="22">
        <v>14387</v>
      </c>
    </row>
    <row r="25" spans="2:4" x14ac:dyDescent="0.25">
      <c r="B25" s="2" t="s">
        <v>279</v>
      </c>
      <c r="C25" s="22">
        <v>51477</v>
      </c>
      <c r="D25" s="22">
        <v>47522</v>
      </c>
    </row>
    <row r="26" spans="2:4" x14ac:dyDescent="0.25">
      <c r="B26" s="2" t="s">
        <v>280</v>
      </c>
      <c r="C26" s="75">
        <v>38079</v>
      </c>
      <c r="D26" s="75">
        <v>37750</v>
      </c>
    </row>
    <row r="27" spans="2:4" ht="15.75" thickBot="1" x14ac:dyDescent="0.3">
      <c r="B27" s="53" t="s">
        <v>281</v>
      </c>
      <c r="C27" s="54">
        <v>7132</v>
      </c>
      <c r="D27" s="54">
        <v>6834</v>
      </c>
    </row>
    <row r="28" spans="2:4" ht="24" customHeight="1" thickBot="1" x14ac:dyDescent="0.3">
      <c r="B28" s="53"/>
      <c r="C28" s="57">
        <f>SUM(C21:C27)</f>
        <v>163771</v>
      </c>
      <c r="D28" s="57">
        <f>SUM(D21:D27)</f>
        <v>144220</v>
      </c>
    </row>
    <row r="29" spans="2:4" x14ac:dyDescent="0.25">
      <c r="B29" s="2"/>
      <c r="C29" s="75"/>
      <c r="D29" s="75"/>
    </row>
  </sheetData>
  <pageMargins left="0.7" right="0.7" top="0.75" bottom="0.75" header="0.3" footer="0.3"/>
  <pageSetup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H26"/>
  <sheetViews>
    <sheetView workbookViewId="0">
      <selection activeCell="F5" sqref="F5"/>
    </sheetView>
  </sheetViews>
  <sheetFormatPr defaultRowHeight="15" x14ac:dyDescent="0.25"/>
  <cols>
    <col min="2" max="2" width="52.28515625" customWidth="1"/>
    <col min="4" max="4" width="12.140625" customWidth="1"/>
    <col min="5" max="5" width="11.28515625" bestFit="1" customWidth="1"/>
    <col min="6" max="6" width="12" customWidth="1"/>
  </cols>
  <sheetData>
    <row r="2" spans="2:8" ht="15.75" thickBot="1" x14ac:dyDescent="0.3">
      <c r="B2" s="122" t="s">
        <v>9</v>
      </c>
      <c r="C2" s="122"/>
      <c r="D2" s="122"/>
      <c r="E2" s="122"/>
      <c r="F2" s="122"/>
    </row>
    <row r="3" spans="2:8" ht="24.75" customHeight="1" x14ac:dyDescent="0.25">
      <c r="B3" s="123" t="s">
        <v>490</v>
      </c>
      <c r="C3" s="126"/>
      <c r="D3" s="126"/>
      <c r="E3" s="126"/>
      <c r="F3" s="124" t="s">
        <v>251</v>
      </c>
    </row>
    <row r="4" spans="2:8" x14ac:dyDescent="0.25">
      <c r="D4" s="19"/>
      <c r="E4" s="19"/>
      <c r="F4" s="19"/>
    </row>
    <row r="5" spans="2:8" x14ac:dyDescent="0.25">
      <c r="D5" s="21">
        <v>2024</v>
      </c>
      <c r="E5" s="21">
        <v>2024</v>
      </c>
      <c r="F5" s="21">
        <v>2023</v>
      </c>
    </row>
    <row r="6" spans="2:8" ht="45" x14ac:dyDescent="0.25">
      <c r="D6" s="37" t="s">
        <v>524</v>
      </c>
      <c r="E6" s="37" t="s">
        <v>522</v>
      </c>
      <c r="F6" s="37" t="s">
        <v>522</v>
      </c>
    </row>
    <row r="7" spans="2:8" x14ac:dyDescent="0.25">
      <c r="D7" s="37"/>
      <c r="E7" s="37"/>
      <c r="F7" s="37"/>
    </row>
    <row r="8" spans="2:8" ht="15.75" thickBot="1" x14ac:dyDescent="0.3">
      <c r="B8" s="56" t="s">
        <v>367</v>
      </c>
      <c r="C8" s="47"/>
      <c r="D8" s="57">
        <v>-1599183</v>
      </c>
      <c r="E8" s="57">
        <v>-1599183</v>
      </c>
      <c r="F8" s="57">
        <v>-1510461</v>
      </c>
      <c r="H8" s="184"/>
    </row>
    <row r="9" spans="2:8" x14ac:dyDescent="0.25">
      <c r="D9" s="22"/>
      <c r="E9" s="22"/>
      <c r="F9" s="22"/>
    </row>
    <row r="10" spans="2:8" x14ac:dyDescent="0.25">
      <c r="B10" t="s">
        <v>10</v>
      </c>
      <c r="D10" s="22"/>
      <c r="E10" s="22"/>
      <c r="F10" s="22"/>
    </row>
    <row r="11" spans="2:8" x14ac:dyDescent="0.25">
      <c r="B11" s="2" t="s">
        <v>525</v>
      </c>
      <c r="D11" s="22">
        <v>122503</v>
      </c>
      <c r="E11" s="22">
        <v>-16830</v>
      </c>
      <c r="F11" s="22">
        <v>106074</v>
      </c>
      <c r="H11" s="184"/>
    </row>
    <row r="12" spans="2:8" x14ac:dyDescent="0.25">
      <c r="B12" s="2" t="s">
        <v>434</v>
      </c>
      <c r="D12" s="22">
        <v>-314570</v>
      </c>
      <c r="E12" s="22">
        <v>-303170</v>
      </c>
      <c r="F12" s="22">
        <v>-365888</v>
      </c>
      <c r="H12" s="184"/>
    </row>
    <row r="13" spans="2:8" x14ac:dyDescent="0.25">
      <c r="B13" s="2" t="s">
        <v>435</v>
      </c>
      <c r="D13" s="22">
        <v>177840</v>
      </c>
      <c r="E13" s="22">
        <v>168426</v>
      </c>
      <c r="F13" s="22">
        <v>165599</v>
      </c>
      <c r="H13" s="184"/>
    </row>
    <row r="14" spans="2:8" x14ac:dyDescent="0.25">
      <c r="B14" t="s">
        <v>527</v>
      </c>
      <c r="D14" s="22"/>
      <c r="E14" s="22">
        <v>3762</v>
      </c>
      <c r="F14" s="22">
        <v>3792</v>
      </c>
    </row>
    <row r="15" spans="2:8" x14ac:dyDescent="0.25">
      <c r="B15" t="s">
        <v>179</v>
      </c>
      <c r="D15" s="22">
        <v>2400</v>
      </c>
      <c r="E15" s="22">
        <v>5136</v>
      </c>
      <c r="F15" s="22">
        <v>6315</v>
      </c>
    </row>
    <row r="16" spans="2:8" ht="16.5" customHeight="1" thickBot="1" x14ac:dyDescent="0.3">
      <c r="B16" s="53" t="s">
        <v>180</v>
      </c>
      <c r="C16" s="47"/>
      <c r="D16" s="94">
        <v>0</v>
      </c>
      <c r="E16" s="54">
        <v>13</v>
      </c>
      <c r="F16" s="54">
        <v>146</v>
      </c>
    </row>
    <row r="17" spans="2:8" ht="30.75" customHeight="1" thickBot="1" x14ac:dyDescent="0.3">
      <c r="B17" s="99"/>
      <c r="C17" s="99"/>
      <c r="D17" s="127">
        <f>SUM(D11:D16)</f>
        <v>-11827</v>
      </c>
      <c r="E17" s="127">
        <f>SUM(E11:E16)</f>
        <v>-142663</v>
      </c>
      <c r="F17" s="127">
        <f>SUM(F11:F16)</f>
        <v>-83962</v>
      </c>
    </row>
    <row r="18" spans="2:8" x14ac:dyDescent="0.25">
      <c r="D18" s="22"/>
      <c r="E18" s="22"/>
      <c r="F18" s="22"/>
    </row>
    <row r="19" spans="2:8" x14ac:dyDescent="0.25">
      <c r="B19" s="2" t="s">
        <v>181</v>
      </c>
      <c r="D19" s="22">
        <v>7700</v>
      </c>
      <c r="E19" s="22">
        <v>33395</v>
      </c>
      <c r="F19" s="22">
        <v>28303</v>
      </c>
    </row>
    <row r="20" spans="2:8" x14ac:dyDescent="0.25">
      <c r="B20" s="2" t="s">
        <v>182</v>
      </c>
      <c r="D20" s="22">
        <v>-7700</v>
      </c>
      <c r="E20" s="22">
        <v>-34342</v>
      </c>
      <c r="F20" s="22">
        <v>-29678</v>
      </c>
    </row>
    <row r="21" spans="2:8" ht="15.75" thickBot="1" x14ac:dyDescent="0.3">
      <c r="B21" s="53" t="s">
        <v>183</v>
      </c>
      <c r="C21" s="47"/>
      <c r="D21" s="94" t="s">
        <v>211</v>
      </c>
      <c r="E21" s="54">
        <v>-2337</v>
      </c>
      <c r="F21" s="54">
        <v>-4288</v>
      </c>
    </row>
    <row r="22" spans="2:8" ht="30" customHeight="1" thickBot="1" x14ac:dyDescent="0.3">
      <c r="B22" s="99"/>
      <c r="C22" s="99"/>
      <c r="D22" s="128" t="s">
        <v>211</v>
      </c>
      <c r="E22" s="127">
        <f>SUM(E19:E21)</f>
        <v>-3284</v>
      </c>
      <c r="F22" s="127">
        <f>SUM(F19:F21)</f>
        <v>-5663</v>
      </c>
    </row>
    <row r="23" spans="2:8" ht="30" x14ac:dyDescent="0.25">
      <c r="B23" s="8" t="s">
        <v>349</v>
      </c>
      <c r="C23" s="4"/>
      <c r="D23" s="25">
        <f>D17</f>
        <v>-11827</v>
      </c>
      <c r="E23" s="25">
        <f>E22+E17</f>
        <v>-145947</v>
      </c>
      <c r="F23" s="25">
        <f>F22+F17</f>
        <v>-89625</v>
      </c>
    </row>
    <row r="24" spans="2:8" ht="27.75" customHeight="1" thickBot="1" x14ac:dyDescent="0.3">
      <c r="B24" s="49" t="s">
        <v>350</v>
      </c>
      <c r="C24" s="50"/>
      <c r="D24" s="51">
        <v>0</v>
      </c>
      <c r="E24" s="51">
        <v>2668</v>
      </c>
      <c r="F24" s="51">
        <v>903</v>
      </c>
    </row>
    <row r="25" spans="2:8" ht="24" customHeight="1" thickBot="1" x14ac:dyDescent="0.3">
      <c r="B25" s="49" t="s">
        <v>368</v>
      </c>
      <c r="C25" s="50"/>
      <c r="D25" s="51">
        <f>SUM(D23:D24)</f>
        <v>-11827</v>
      </c>
      <c r="E25" s="51">
        <f t="shared" ref="E25:F25" si="0">SUM(E23:E24)</f>
        <v>-143279</v>
      </c>
      <c r="F25" s="51">
        <f t="shared" si="0"/>
        <v>-88722</v>
      </c>
      <c r="H25" s="184"/>
    </row>
    <row r="26" spans="2:8" ht="28.5" customHeight="1" thickBot="1" x14ac:dyDescent="0.3">
      <c r="B26" s="49" t="s">
        <v>351</v>
      </c>
      <c r="C26" s="50"/>
      <c r="D26" s="51">
        <f>D8+D25</f>
        <v>-1611010</v>
      </c>
      <c r="E26" s="51">
        <f t="shared" ref="E26:F26" si="1">E8+E25</f>
        <v>-1742462</v>
      </c>
      <c r="F26" s="51">
        <f t="shared" si="1"/>
        <v>-1599183</v>
      </c>
    </row>
  </sheetData>
  <pageMargins left="0.7" right="0.7" top="0.75" bottom="0.75" header="0.3" footer="0.3"/>
  <pageSetup scale="8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2:G38"/>
  <sheetViews>
    <sheetView workbookViewId="0">
      <selection activeCell="G6" sqref="G6"/>
    </sheetView>
  </sheetViews>
  <sheetFormatPr defaultRowHeight="15" x14ac:dyDescent="0.25"/>
  <cols>
    <col min="2" max="2" width="43.5703125" customWidth="1"/>
    <col min="3" max="7" width="13.28515625" customWidth="1"/>
  </cols>
  <sheetData>
    <row r="2" spans="2:7" ht="15.75" thickBot="1" x14ac:dyDescent="0.3">
      <c r="B2" s="155" t="s">
        <v>21</v>
      </c>
      <c r="C2" s="155"/>
      <c r="D2" s="155"/>
      <c r="E2" s="155"/>
      <c r="F2" s="155"/>
      <c r="G2" s="155"/>
    </row>
    <row r="3" spans="2:7" ht="24.75" customHeight="1" x14ac:dyDescent="0.25">
      <c r="B3" s="123" t="s">
        <v>491</v>
      </c>
      <c r="C3" s="123"/>
      <c r="D3" s="123"/>
      <c r="E3" s="123"/>
      <c r="F3" s="138"/>
      <c r="G3" s="140" t="s">
        <v>29</v>
      </c>
    </row>
    <row r="4" spans="2:7" ht="32.25" customHeight="1" x14ac:dyDescent="0.25">
      <c r="B4" s="1" t="s">
        <v>638</v>
      </c>
      <c r="C4" s="1"/>
      <c r="D4" s="1"/>
      <c r="E4" s="1"/>
    </row>
    <row r="6" spans="2:7" x14ac:dyDescent="0.25">
      <c r="C6" s="21" t="s">
        <v>640</v>
      </c>
      <c r="D6" s="21" t="s">
        <v>641</v>
      </c>
      <c r="E6" s="21" t="s">
        <v>28</v>
      </c>
      <c r="F6" s="21">
        <v>2024</v>
      </c>
      <c r="G6" s="21">
        <v>2023</v>
      </c>
    </row>
    <row r="7" spans="2:7" x14ac:dyDescent="0.25">
      <c r="C7" s="21" t="s">
        <v>35</v>
      </c>
      <c r="D7" s="21" t="s">
        <v>35</v>
      </c>
      <c r="E7" s="21" t="s">
        <v>35</v>
      </c>
      <c r="F7" s="21" t="s">
        <v>35</v>
      </c>
      <c r="G7" s="21" t="s">
        <v>35</v>
      </c>
    </row>
    <row r="8" spans="2:7" x14ac:dyDescent="0.25">
      <c r="B8" s="7" t="s">
        <v>630</v>
      </c>
      <c r="C8" s="2"/>
      <c r="D8" s="2"/>
      <c r="E8" s="2"/>
    </row>
    <row r="9" spans="2:7" x14ac:dyDescent="0.25">
      <c r="B9" s="2" t="s">
        <v>631</v>
      </c>
      <c r="C9" s="35">
        <v>59134</v>
      </c>
      <c r="D9" s="35">
        <v>0</v>
      </c>
      <c r="E9" s="35">
        <v>0</v>
      </c>
      <c r="F9" s="35">
        <f>SUM(C9:E9)</f>
        <v>59134</v>
      </c>
      <c r="G9" s="35">
        <v>61940</v>
      </c>
    </row>
    <row r="10" spans="2:7" x14ac:dyDescent="0.25">
      <c r="B10" s="32" t="s">
        <v>632</v>
      </c>
      <c r="C10" s="62">
        <v>16272</v>
      </c>
      <c r="D10" s="62">
        <v>0</v>
      </c>
      <c r="E10" s="62">
        <v>0</v>
      </c>
      <c r="F10" s="62">
        <f t="shared" ref="F10:F13" si="0">SUM(C10:E10)</f>
        <v>16272</v>
      </c>
      <c r="G10" s="62">
        <v>16258</v>
      </c>
    </row>
    <row r="11" spans="2:7" x14ac:dyDescent="0.25">
      <c r="B11" s="32" t="s">
        <v>633</v>
      </c>
      <c r="C11" s="62">
        <v>19514</v>
      </c>
      <c r="D11" s="62">
        <v>0</v>
      </c>
      <c r="E11" s="62">
        <v>0</v>
      </c>
      <c r="F11" s="62">
        <f t="shared" si="0"/>
        <v>19514</v>
      </c>
      <c r="G11" s="62">
        <v>30571</v>
      </c>
    </row>
    <row r="12" spans="2:7" x14ac:dyDescent="0.25">
      <c r="B12" s="32" t="s">
        <v>634</v>
      </c>
      <c r="C12" s="62">
        <v>81229</v>
      </c>
      <c r="D12" s="62">
        <v>0</v>
      </c>
      <c r="E12" s="62">
        <v>0</v>
      </c>
      <c r="F12" s="62">
        <f t="shared" si="0"/>
        <v>81229</v>
      </c>
      <c r="G12" s="62">
        <v>83617</v>
      </c>
    </row>
    <row r="13" spans="2:7" ht="15.75" thickBot="1" x14ac:dyDescent="0.3">
      <c r="B13" s="114" t="s">
        <v>635</v>
      </c>
      <c r="C13" s="115">
        <v>551</v>
      </c>
      <c r="D13" s="115">
        <v>0</v>
      </c>
      <c r="E13" s="115">
        <v>0</v>
      </c>
      <c r="F13" s="115">
        <f t="shared" si="0"/>
        <v>551</v>
      </c>
      <c r="G13" s="115">
        <v>768</v>
      </c>
    </row>
    <row r="14" spans="2:7" ht="24" customHeight="1" thickBot="1" x14ac:dyDescent="0.3">
      <c r="B14" s="53"/>
      <c r="C14" s="57">
        <f t="shared" ref="C14:E14" si="1">SUM(C9:C13)</f>
        <v>176700</v>
      </c>
      <c r="D14" s="57">
        <f t="shared" si="1"/>
        <v>0</v>
      </c>
      <c r="E14" s="57">
        <f t="shared" si="1"/>
        <v>0</v>
      </c>
      <c r="F14" s="57">
        <f>SUM(F9:F13)</f>
        <v>176700</v>
      </c>
      <c r="G14" s="57">
        <f>SUM(G9:G13)</f>
        <v>193154</v>
      </c>
    </row>
    <row r="15" spans="2:7" x14ac:dyDescent="0.25">
      <c r="B15" s="2"/>
      <c r="C15" s="2"/>
      <c r="D15" s="2"/>
      <c r="E15" s="2"/>
      <c r="F15" s="75"/>
      <c r="G15" s="75"/>
    </row>
    <row r="16" spans="2:7" x14ac:dyDescent="0.25">
      <c r="B16" s="7" t="s">
        <v>6</v>
      </c>
      <c r="C16" s="2"/>
      <c r="D16" s="2"/>
      <c r="E16" s="2"/>
      <c r="F16" s="22"/>
      <c r="G16" s="22"/>
    </row>
    <row r="17" spans="2:7" x14ac:dyDescent="0.25">
      <c r="B17" s="2" t="s">
        <v>284</v>
      </c>
      <c r="C17" s="22">
        <v>33763</v>
      </c>
      <c r="D17" s="22">
        <v>0</v>
      </c>
      <c r="E17" s="22">
        <v>4976</v>
      </c>
      <c r="F17" s="22">
        <f t="shared" ref="F17:F22" si="2">SUM(C17:E17)</f>
        <v>38739</v>
      </c>
      <c r="G17" s="22">
        <v>30192</v>
      </c>
    </row>
    <row r="18" spans="2:7" x14ac:dyDescent="0.25">
      <c r="B18" s="2" t="s">
        <v>636</v>
      </c>
      <c r="C18" s="22">
        <v>21048</v>
      </c>
      <c r="D18" s="22">
        <v>0</v>
      </c>
      <c r="E18" s="22">
        <v>0</v>
      </c>
      <c r="F18" s="22">
        <f t="shared" si="2"/>
        <v>21048</v>
      </c>
      <c r="G18" s="22">
        <v>19197</v>
      </c>
    </row>
    <row r="19" spans="2:7" x14ac:dyDescent="0.25">
      <c r="B19" s="2" t="s">
        <v>637</v>
      </c>
      <c r="C19" s="22">
        <v>0</v>
      </c>
      <c r="D19" s="22">
        <v>0</v>
      </c>
      <c r="E19" s="22">
        <v>14899</v>
      </c>
      <c r="F19" s="22">
        <f t="shared" si="2"/>
        <v>14899</v>
      </c>
      <c r="G19" s="22">
        <v>8978</v>
      </c>
    </row>
    <row r="20" spans="2:7" x14ac:dyDescent="0.25">
      <c r="B20" s="2" t="s">
        <v>639</v>
      </c>
      <c r="C20" s="22">
        <v>0</v>
      </c>
      <c r="D20" s="22">
        <v>0</v>
      </c>
      <c r="E20" s="22">
        <v>0</v>
      </c>
      <c r="F20" s="22">
        <f t="shared" si="2"/>
        <v>0</v>
      </c>
      <c r="G20" s="22">
        <v>221</v>
      </c>
    </row>
    <row r="21" spans="2:7" x14ac:dyDescent="0.25">
      <c r="B21" s="2" t="s">
        <v>285</v>
      </c>
      <c r="C21" s="22">
        <v>33799</v>
      </c>
      <c r="D21" s="22">
        <v>4934</v>
      </c>
      <c r="E21" s="22">
        <v>0</v>
      </c>
      <c r="F21" s="22">
        <f t="shared" si="2"/>
        <v>38733</v>
      </c>
      <c r="G21" s="22">
        <v>40090</v>
      </c>
    </row>
    <row r="22" spans="2:7" ht="15.75" thickBot="1" x14ac:dyDescent="0.3">
      <c r="B22" s="53" t="s">
        <v>157</v>
      </c>
      <c r="C22" s="54">
        <v>0</v>
      </c>
      <c r="D22" s="54">
        <v>0</v>
      </c>
      <c r="E22" s="54">
        <v>336</v>
      </c>
      <c r="F22" s="54">
        <f t="shared" si="2"/>
        <v>336</v>
      </c>
      <c r="G22" s="54">
        <v>73</v>
      </c>
    </row>
    <row r="23" spans="2:7" ht="24" customHeight="1" thickBot="1" x14ac:dyDescent="0.3">
      <c r="B23" s="53"/>
      <c r="C23" s="57">
        <f t="shared" ref="C23:E23" si="3">SUM(C17:C22)</f>
        <v>88610</v>
      </c>
      <c r="D23" s="57">
        <f t="shared" si="3"/>
        <v>4934</v>
      </c>
      <c r="E23" s="57">
        <f t="shared" si="3"/>
        <v>20211</v>
      </c>
      <c r="F23" s="57">
        <f>SUM(F17:F22)</f>
        <v>113755</v>
      </c>
      <c r="G23" s="57">
        <f>SUM(G17:G22)</f>
        <v>98751</v>
      </c>
    </row>
    <row r="24" spans="2:7" x14ac:dyDescent="0.25">
      <c r="B24" s="2"/>
      <c r="C24" s="2"/>
      <c r="D24" s="2"/>
      <c r="E24" s="2"/>
      <c r="F24" s="75"/>
      <c r="G24" s="75"/>
    </row>
    <row r="25" spans="2:7" x14ac:dyDescent="0.25">
      <c r="B25" s="7" t="s">
        <v>272</v>
      </c>
      <c r="C25" s="2"/>
      <c r="D25" s="2"/>
      <c r="E25" s="2"/>
      <c r="F25" s="75"/>
      <c r="G25" s="75"/>
    </row>
    <row r="26" spans="2:7" x14ac:dyDescent="0.25">
      <c r="B26" s="2" t="s">
        <v>273</v>
      </c>
      <c r="C26" s="75">
        <v>0</v>
      </c>
      <c r="D26" s="75">
        <v>0</v>
      </c>
      <c r="E26" s="75">
        <v>0</v>
      </c>
      <c r="F26" s="75">
        <f t="shared" ref="F26:F28" si="4">SUM(C26:E26)</f>
        <v>0</v>
      </c>
      <c r="G26" s="75">
        <v>35356</v>
      </c>
    </row>
    <row r="27" spans="2:7" x14ac:dyDescent="0.25">
      <c r="B27" s="2" t="s">
        <v>274</v>
      </c>
      <c r="C27" s="75">
        <v>3078</v>
      </c>
      <c r="D27" s="75">
        <v>0</v>
      </c>
      <c r="E27" s="75">
        <v>0</v>
      </c>
      <c r="F27" s="75">
        <f t="shared" si="4"/>
        <v>3078</v>
      </c>
      <c r="G27" s="75">
        <v>2599</v>
      </c>
    </row>
    <row r="28" spans="2:7" ht="15.75" thickBot="1" x14ac:dyDescent="0.3">
      <c r="B28" s="53" t="s">
        <v>275</v>
      </c>
      <c r="C28" s="54">
        <v>65</v>
      </c>
      <c r="D28" s="54">
        <v>0</v>
      </c>
      <c r="E28" s="54">
        <v>0</v>
      </c>
      <c r="F28" s="54">
        <f t="shared" si="4"/>
        <v>65</v>
      </c>
      <c r="G28" s="54">
        <v>82</v>
      </c>
    </row>
    <row r="29" spans="2:7" ht="24" customHeight="1" thickBot="1" x14ac:dyDescent="0.3">
      <c r="B29" s="117"/>
      <c r="C29" s="100">
        <f t="shared" ref="C29:E29" si="5">SUM(C26:C28)</f>
        <v>3143</v>
      </c>
      <c r="D29" s="100">
        <f t="shared" si="5"/>
        <v>0</v>
      </c>
      <c r="E29" s="100">
        <f t="shared" si="5"/>
        <v>0</v>
      </c>
      <c r="F29" s="100">
        <f>SUM(F26:F28)</f>
        <v>3143</v>
      </c>
      <c r="G29" s="100">
        <f>SUM(G26:G28)</f>
        <v>38037</v>
      </c>
    </row>
    <row r="30" spans="2:7" x14ac:dyDescent="0.25">
      <c r="B30" s="2"/>
      <c r="C30" s="2"/>
      <c r="D30" s="2"/>
      <c r="E30" s="2"/>
      <c r="F30" s="75"/>
      <c r="G30" s="75"/>
    </row>
    <row r="31" spans="2:7" ht="15.75" thickBot="1" x14ac:dyDescent="0.3">
      <c r="B31" s="56" t="s">
        <v>642</v>
      </c>
      <c r="C31" s="57">
        <v>51808</v>
      </c>
      <c r="D31" s="57">
        <v>0</v>
      </c>
      <c r="E31" s="57">
        <v>0</v>
      </c>
      <c r="F31" s="57">
        <f t="shared" ref="F31" si="6">SUM(C31:E31)</f>
        <v>51808</v>
      </c>
      <c r="G31" s="57">
        <v>46216</v>
      </c>
    </row>
    <row r="38" ht="27.75" customHeight="1" x14ac:dyDescent="0.25"/>
  </sheetData>
  <pageMargins left="0.7" right="0.7" top="0.75" bottom="0.75" header="0.3" footer="0.3"/>
  <pageSetup scale="7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F26"/>
  <sheetViews>
    <sheetView zoomScaleNormal="100" workbookViewId="0">
      <selection activeCell="B7" sqref="B7"/>
    </sheetView>
  </sheetViews>
  <sheetFormatPr defaultRowHeight="15" x14ac:dyDescent="0.25"/>
  <cols>
    <col min="2" max="2" width="41.7109375" customWidth="1"/>
    <col min="3" max="6" width="11.7109375" customWidth="1"/>
  </cols>
  <sheetData>
    <row r="1" spans="2:6" x14ac:dyDescent="0.25">
      <c r="B1" s="129"/>
      <c r="C1" s="129"/>
      <c r="D1" s="129"/>
      <c r="E1" s="129"/>
      <c r="F1" s="129"/>
    </row>
    <row r="2" spans="2:6" ht="15.75" thickBot="1" x14ac:dyDescent="0.3">
      <c r="B2" s="155" t="s">
        <v>21</v>
      </c>
      <c r="C2" s="155"/>
      <c r="D2" s="155"/>
      <c r="E2" s="155"/>
      <c r="F2" s="155"/>
    </row>
    <row r="3" spans="2:6" ht="30" x14ac:dyDescent="0.25">
      <c r="B3" s="123" t="s">
        <v>491</v>
      </c>
      <c r="C3" s="123"/>
      <c r="D3" s="123"/>
      <c r="E3" s="138"/>
      <c r="F3" s="140" t="s">
        <v>29</v>
      </c>
    </row>
    <row r="4" spans="2:6" x14ac:dyDescent="0.25">
      <c r="B4" s="1"/>
      <c r="C4" s="1"/>
      <c r="D4" s="1"/>
    </row>
    <row r="5" spans="2:6" x14ac:dyDescent="0.25">
      <c r="B5" s="1" t="s">
        <v>645</v>
      </c>
      <c r="C5" s="1"/>
      <c r="D5" s="1"/>
    </row>
    <row r="6" spans="2:6" x14ac:dyDescent="0.25">
      <c r="B6" s="1"/>
      <c r="C6" s="1"/>
      <c r="D6" s="1"/>
    </row>
    <row r="7" spans="2:6" x14ac:dyDescent="0.25">
      <c r="B7" s="1" t="s">
        <v>646</v>
      </c>
      <c r="C7" s="1"/>
      <c r="D7" s="1"/>
    </row>
    <row r="8" spans="2:6" x14ac:dyDescent="0.25">
      <c r="E8" s="21"/>
      <c r="F8" s="21"/>
    </row>
    <row r="9" spans="2:6" x14ac:dyDescent="0.25">
      <c r="B9" t="s">
        <v>643</v>
      </c>
      <c r="F9" s="21"/>
    </row>
    <row r="10" spans="2:6" x14ac:dyDescent="0.25">
      <c r="F10" s="21"/>
    </row>
    <row r="11" spans="2:6" x14ac:dyDescent="0.25">
      <c r="F11" s="21"/>
    </row>
    <row r="12" spans="2:6" x14ac:dyDescent="0.25">
      <c r="C12" s="1" t="s">
        <v>647</v>
      </c>
      <c r="D12" s="1" t="s">
        <v>648</v>
      </c>
      <c r="E12" s="1" t="s">
        <v>649</v>
      </c>
      <c r="F12" s="21" t="s">
        <v>44</v>
      </c>
    </row>
    <row r="13" spans="2:6" x14ac:dyDescent="0.25">
      <c r="F13" s="22"/>
    </row>
    <row r="14" spans="2:6" ht="15.75" thickBot="1" x14ac:dyDescent="0.3">
      <c r="B14" s="47" t="s">
        <v>644</v>
      </c>
      <c r="C14" s="95">
        <v>12510</v>
      </c>
      <c r="D14" s="95">
        <v>13215</v>
      </c>
      <c r="E14" s="95">
        <v>33786</v>
      </c>
      <c r="F14" s="95">
        <f>SUM(C14:E14)</f>
        <v>59511</v>
      </c>
    </row>
    <row r="15" spans="2:6" x14ac:dyDescent="0.25">
      <c r="F15" s="22"/>
    </row>
    <row r="16" spans="2:6" x14ac:dyDescent="0.25">
      <c r="F16" s="22"/>
    </row>
    <row r="18" spans="2:5" x14ac:dyDescent="0.25">
      <c r="B18" t="s">
        <v>650</v>
      </c>
      <c r="E18" s="21"/>
    </row>
    <row r="19" spans="2:5" x14ac:dyDescent="0.25">
      <c r="E19" s="21"/>
    </row>
    <row r="20" spans="2:5" x14ac:dyDescent="0.25">
      <c r="C20" s="21" t="s">
        <v>35</v>
      </c>
    </row>
    <row r="21" spans="2:5" x14ac:dyDescent="0.25">
      <c r="C21" s="21"/>
    </row>
    <row r="22" spans="2:5" x14ac:dyDescent="0.25">
      <c r="B22" t="s">
        <v>409</v>
      </c>
      <c r="C22" s="22">
        <v>223144</v>
      </c>
    </row>
    <row r="23" spans="2:5" x14ac:dyDescent="0.25">
      <c r="B23" t="s">
        <v>651</v>
      </c>
      <c r="C23" s="22">
        <v>148180</v>
      </c>
    </row>
    <row r="24" spans="2:5" x14ac:dyDescent="0.25">
      <c r="B24" t="s">
        <v>410</v>
      </c>
      <c r="C24" s="22">
        <v>166376</v>
      </c>
    </row>
    <row r="25" spans="2:5" x14ac:dyDescent="0.25">
      <c r="B25" t="s">
        <v>411</v>
      </c>
      <c r="C25" s="22">
        <v>120938</v>
      </c>
    </row>
    <row r="26" spans="2:5" ht="15.75" thickBot="1" x14ac:dyDescent="0.3">
      <c r="B26" s="47" t="s">
        <v>412</v>
      </c>
      <c r="C26" s="54">
        <v>67792</v>
      </c>
    </row>
  </sheetData>
  <pageMargins left="0.7" right="0.7" top="0.75" bottom="0.75" header="0.3" footer="0.3"/>
  <pageSetup scale="8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AE3E1-D5B6-47EB-8460-1D349E2EADD1}">
  <sheetPr>
    <pageSetUpPr fitToPage="1"/>
  </sheetPr>
  <dimension ref="B1:F23"/>
  <sheetViews>
    <sheetView workbookViewId="0">
      <selection activeCell="L12" sqref="L12"/>
    </sheetView>
  </sheetViews>
  <sheetFormatPr defaultRowHeight="15" x14ac:dyDescent="0.25"/>
  <cols>
    <col min="2" max="2" width="41.7109375" customWidth="1"/>
    <col min="3" max="3" width="11.7109375" customWidth="1"/>
    <col min="4" max="4" width="14.42578125" customWidth="1"/>
    <col min="5" max="6" width="11.7109375" customWidth="1"/>
  </cols>
  <sheetData>
    <row r="1" spans="2:6" x14ac:dyDescent="0.25">
      <c r="B1" s="129"/>
      <c r="C1" s="129"/>
      <c r="D1" s="129"/>
      <c r="E1" s="129"/>
      <c r="F1" s="129"/>
    </row>
    <row r="2" spans="2:6" ht="15.75" thickBot="1" x14ac:dyDescent="0.3">
      <c r="B2" s="155" t="s">
        <v>21</v>
      </c>
      <c r="C2" s="155"/>
      <c r="D2" s="155"/>
      <c r="E2" s="155"/>
      <c r="F2" s="155"/>
    </row>
    <row r="3" spans="2:6" ht="30" x14ac:dyDescent="0.25">
      <c r="B3" s="123" t="s">
        <v>491</v>
      </c>
      <c r="C3" s="123"/>
      <c r="D3" s="123"/>
      <c r="E3" s="138"/>
      <c r="F3" s="140" t="s">
        <v>29</v>
      </c>
    </row>
    <row r="4" spans="2:6" x14ac:dyDescent="0.25">
      <c r="B4" s="1"/>
      <c r="C4" s="1"/>
      <c r="D4" s="1"/>
    </row>
    <row r="5" spans="2:6" x14ac:dyDescent="0.25">
      <c r="B5" s="1" t="s">
        <v>652</v>
      </c>
      <c r="C5" s="1"/>
      <c r="D5" s="1"/>
    </row>
    <row r="6" spans="2:6" x14ac:dyDescent="0.25">
      <c r="B6" s="1"/>
      <c r="C6" s="1"/>
      <c r="D6" s="1"/>
    </row>
    <row r="7" spans="2:6" x14ac:dyDescent="0.25">
      <c r="B7" s="1" t="s">
        <v>653</v>
      </c>
      <c r="C7" s="1"/>
      <c r="D7" s="1"/>
    </row>
    <row r="8" spans="2:6" x14ac:dyDescent="0.25">
      <c r="E8" s="21"/>
      <c r="F8" s="21"/>
    </row>
    <row r="9" spans="2:6" x14ac:dyDescent="0.25">
      <c r="B9" t="s">
        <v>654</v>
      </c>
      <c r="F9" s="21"/>
    </row>
    <row r="10" spans="2:6" x14ac:dyDescent="0.25">
      <c r="F10" s="21"/>
    </row>
    <row r="11" spans="2:6" x14ac:dyDescent="0.25">
      <c r="F11" s="21"/>
    </row>
    <row r="12" spans="2:6" ht="45" x14ac:dyDescent="0.25">
      <c r="B12" s="1" t="s">
        <v>655</v>
      </c>
      <c r="C12" s="31" t="s">
        <v>656</v>
      </c>
      <c r="D12" s="31" t="s">
        <v>657</v>
      </c>
      <c r="E12" s="31" t="s">
        <v>658</v>
      </c>
      <c r="F12" s="21" t="s">
        <v>44</v>
      </c>
    </row>
    <row r="13" spans="2:6" x14ac:dyDescent="0.25">
      <c r="B13" s="1"/>
      <c r="C13" s="31" t="s">
        <v>35</v>
      </c>
      <c r="D13" s="31" t="s">
        <v>35</v>
      </c>
      <c r="E13" s="31" t="s">
        <v>35</v>
      </c>
      <c r="F13" s="21" t="s">
        <v>35</v>
      </c>
    </row>
    <row r="14" spans="2:6" x14ac:dyDescent="0.25">
      <c r="F14" s="22"/>
    </row>
    <row r="15" spans="2:6" x14ac:dyDescent="0.25">
      <c r="B15" t="s">
        <v>659</v>
      </c>
      <c r="C15" s="5">
        <v>613155</v>
      </c>
      <c r="D15" s="5">
        <v>0</v>
      </c>
      <c r="E15" s="5">
        <v>0</v>
      </c>
      <c r="F15" s="228">
        <f>SUM(C15:E15)</f>
        <v>613155</v>
      </c>
    </row>
    <row r="16" spans="2:6" x14ac:dyDescent="0.25">
      <c r="B16" t="s">
        <v>660</v>
      </c>
      <c r="C16" s="5">
        <v>495327</v>
      </c>
      <c r="D16" s="5">
        <v>0</v>
      </c>
      <c r="E16" s="5">
        <v>0</v>
      </c>
      <c r="F16" s="228">
        <f t="shared" ref="F16:F20" si="0">SUM(C16:E16)</f>
        <v>495327</v>
      </c>
    </row>
    <row r="17" spans="2:6" x14ac:dyDescent="0.25">
      <c r="B17" t="s">
        <v>571</v>
      </c>
      <c r="C17" s="5">
        <v>38409</v>
      </c>
      <c r="D17" s="5">
        <v>0</v>
      </c>
      <c r="E17" s="5">
        <v>0</v>
      </c>
      <c r="F17" s="228">
        <f t="shared" si="0"/>
        <v>38409</v>
      </c>
    </row>
    <row r="18" spans="2:6" x14ac:dyDescent="0.25">
      <c r="B18" t="s">
        <v>661</v>
      </c>
      <c r="C18" s="5">
        <v>1624</v>
      </c>
      <c r="D18" s="5">
        <v>6184</v>
      </c>
      <c r="E18" s="5">
        <v>31546</v>
      </c>
      <c r="F18" s="228">
        <f t="shared" si="0"/>
        <v>39354</v>
      </c>
    </row>
    <row r="19" spans="2:6" x14ac:dyDescent="0.25">
      <c r="B19" t="s">
        <v>662</v>
      </c>
      <c r="C19" s="5">
        <v>31747</v>
      </c>
      <c r="D19" s="5">
        <v>164837</v>
      </c>
      <c r="E19" s="5">
        <v>825728</v>
      </c>
      <c r="F19" s="228">
        <f t="shared" si="0"/>
        <v>1022312</v>
      </c>
    </row>
    <row r="20" spans="2:6" x14ac:dyDescent="0.25">
      <c r="B20" s="4" t="s">
        <v>663</v>
      </c>
      <c r="C20" s="227">
        <v>23168</v>
      </c>
      <c r="D20" s="227">
        <v>92183</v>
      </c>
      <c r="E20" s="227">
        <v>335016</v>
      </c>
      <c r="F20" s="229">
        <f t="shared" si="0"/>
        <v>450367</v>
      </c>
    </row>
    <row r="21" spans="2:6" ht="24" customHeight="1" thickBot="1" x14ac:dyDescent="0.3">
      <c r="B21" s="47" t="s">
        <v>44</v>
      </c>
      <c r="C21" s="48">
        <f>SUM(C15:C20)</f>
        <v>1203430</v>
      </c>
      <c r="D21" s="48">
        <f>SUM(D15:D20)</f>
        <v>263204</v>
      </c>
      <c r="E21" s="48">
        <f>SUM(E15:E20)</f>
        <v>1192290</v>
      </c>
      <c r="F21" s="48">
        <f>SUM(F15:F20)</f>
        <v>2658924</v>
      </c>
    </row>
    <row r="22" spans="2:6" x14ac:dyDescent="0.25">
      <c r="F22" s="22"/>
    </row>
    <row r="23" spans="2:6" x14ac:dyDescent="0.25">
      <c r="F23" s="22"/>
    </row>
  </sheetData>
  <pageMargins left="0.7" right="0.7" top="0.75" bottom="0.75" header="0.3" footer="0.3"/>
  <pageSetup scale="9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K23"/>
  <sheetViews>
    <sheetView zoomScaleNormal="100" workbookViewId="0">
      <selection activeCell="K5" sqref="K5"/>
    </sheetView>
  </sheetViews>
  <sheetFormatPr defaultRowHeight="15" x14ac:dyDescent="0.25"/>
  <cols>
    <col min="2" max="2" width="33.7109375" customWidth="1"/>
    <col min="3" max="3" width="11.7109375" customWidth="1"/>
    <col min="4" max="4" width="13.85546875" customWidth="1"/>
    <col min="5" max="5" width="13.28515625" customWidth="1"/>
    <col min="6" max="6" width="10.5703125" customWidth="1"/>
    <col min="7" max="7" width="10.7109375" bestFit="1" customWidth="1"/>
    <col min="8" max="8" width="10.42578125" customWidth="1"/>
    <col min="9" max="9" width="9.7109375" bestFit="1" customWidth="1"/>
    <col min="10" max="10" width="11.28515625" bestFit="1" customWidth="1"/>
    <col min="11" max="11" width="11.85546875" customWidth="1"/>
  </cols>
  <sheetData>
    <row r="1" spans="2:11" x14ac:dyDescent="0.25">
      <c r="B1" s="129"/>
      <c r="C1" s="129"/>
      <c r="D1" s="129"/>
      <c r="E1" s="129"/>
      <c r="F1" s="129"/>
      <c r="G1" s="129"/>
      <c r="H1" s="129"/>
      <c r="I1" s="129"/>
      <c r="J1" s="129"/>
      <c r="K1" s="164"/>
    </row>
    <row r="2" spans="2:11" ht="15.75" thickBot="1" x14ac:dyDescent="0.3">
      <c r="B2" s="122" t="s">
        <v>206</v>
      </c>
      <c r="C2" s="142"/>
      <c r="D2" s="142"/>
      <c r="E2" s="142"/>
      <c r="F2" s="142"/>
      <c r="G2" s="142"/>
      <c r="H2" s="142"/>
      <c r="I2" s="142"/>
      <c r="J2" s="142"/>
      <c r="K2" s="122" t="s">
        <v>160</v>
      </c>
    </row>
    <row r="3" spans="2:11" ht="30" x14ac:dyDescent="0.25">
      <c r="B3" s="123" t="s">
        <v>203</v>
      </c>
      <c r="C3" s="138"/>
      <c r="D3" s="138"/>
      <c r="E3" s="138"/>
      <c r="F3" s="138"/>
      <c r="G3" s="138"/>
      <c r="H3" s="138"/>
      <c r="I3" s="138"/>
      <c r="J3" s="138"/>
      <c r="K3" s="140" t="s">
        <v>204</v>
      </c>
    </row>
    <row r="5" spans="2:11" ht="54.75" customHeight="1" x14ac:dyDescent="0.25">
      <c r="B5" s="4"/>
      <c r="C5" s="91" t="s">
        <v>97</v>
      </c>
      <c r="D5" s="90" t="s">
        <v>287</v>
      </c>
      <c r="E5" s="90" t="s">
        <v>288</v>
      </c>
      <c r="F5" s="90" t="s">
        <v>463</v>
      </c>
      <c r="G5" s="90" t="s">
        <v>98</v>
      </c>
      <c r="H5" s="90" t="s">
        <v>99</v>
      </c>
      <c r="I5" s="90" t="s">
        <v>286</v>
      </c>
      <c r="J5" s="91">
        <v>2024</v>
      </c>
      <c r="K5" s="91">
        <v>2023</v>
      </c>
    </row>
    <row r="6" spans="2:11" x14ac:dyDescent="0.25">
      <c r="C6" s="21" t="s">
        <v>35</v>
      </c>
      <c r="D6" s="21" t="s">
        <v>35</v>
      </c>
      <c r="E6" s="21" t="s">
        <v>35</v>
      </c>
      <c r="F6" s="21" t="s">
        <v>35</v>
      </c>
      <c r="G6" s="21" t="s">
        <v>35</v>
      </c>
      <c r="H6" s="21" t="s">
        <v>35</v>
      </c>
      <c r="I6" s="21" t="s">
        <v>35</v>
      </c>
      <c r="J6" s="21" t="s">
        <v>35</v>
      </c>
      <c r="K6" s="21" t="s">
        <v>35</v>
      </c>
    </row>
    <row r="7" spans="2:11" x14ac:dyDescent="0.25">
      <c r="C7" s="21"/>
      <c r="D7" s="21"/>
      <c r="E7" s="21"/>
      <c r="F7" s="21"/>
      <c r="G7" s="21"/>
      <c r="H7" s="21"/>
      <c r="I7" s="21"/>
      <c r="J7" s="21"/>
      <c r="K7" s="21"/>
    </row>
    <row r="8" spans="2:11" x14ac:dyDescent="0.25">
      <c r="B8" s="1" t="s">
        <v>369</v>
      </c>
      <c r="C8" s="21"/>
      <c r="D8" s="21"/>
      <c r="E8" s="21"/>
      <c r="F8" s="21"/>
      <c r="G8" s="21"/>
      <c r="H8" s="21"/>
      <c r="I8" s="21"/>
      <c r="J8" s="21"/>
      <c r="K8" s="21"/>
    </row>
    <row r="9" spans="2:11" x14ac:dyDescent="0.25">
      <c r="B9" t="s">
        <v>260</v>
      </c>
      <c r="C9" s="26">
        <v>25938</v>
      </c>
      <c r="D9" s="26">
        <v>2446399</v>
      </c>
      <c r="E9" s="26">
        <v>945303</v>
      </c>
      <c r="F9" s="26">
        <v>2076936</v>
      </c>
      <c r="G9" s="30">
        <v>347723</v>
      </c>
      <c r="H9" s="26">
        <v>163856</v>
      </c>
      <c r="I9" s="26">
        <v>447151</v>
      </c>
      <c r="J9" s="26">
        <f>SUM(C9:I9)</f>
        <v>6453306</v>
      </c>
      <c r="K9" s="26">
        <v>6182283</v>
      </c>
    </row>
    <row r="10" spans="2:11" x14ac:dyDescent="0.25">
      <c r="B10" s="2" t="s">
        <v>220</v>
      </c>
      <c r="C10" s="26">
        <v>2242</v>
      </c>
      <c r="D10" s="26">
        <v>62470</v>
      </c>
      <c r="E10" s="26">
        <v>112122</v>
      </c>
      <c r="F10" s="26">
        <v>37241</v>
      </c>
      <c r="G10" s="26">
        <v>18391</v>
      </c>
      <c r="H10" s="26">
        <v>7030</v>
      </c>
      <c r="I10" s="26">
        <v>-239496</v>
      </c>
      <c r="J10" s="26">
        <f t="shared" ref="J10:J21" si="0">SUM(C10:I10)</f>
        <v>0</v>
      </c>
      <c r="K10" s="24">
        <v>0</v>
      </c>
    </row>
    <row r="11" spans="2:11" x14ac:dyDescent="0.25">
      <c r="B11" s="2" t="s">
        <v>100</v>
      </c>
      <c r="C11" s="24">
        <v>0</v>
      </c>
      <c r="D11" s="26">
        <v>528</v>
      </c>
      <c r="E11" s="24">
        <v>0</v>
      </c>
      <c r="F11" s="24">
        <v>0</v>
      </c>
      <c r="G11" s="26">
        <v>3060</v>
      </c>
      <c r="H11" s="24">
        <v>0</v>
      </c>
      <c r="I11" s="26">
        <v>299582</v>
      </c>
      <c r="J11" s="26">
        <f t="shared" si="0"/>
        <v>303170</v>
      </c>
      <c r="K11" s="26">
        <v>365888</v>
      </c>
    </row>
    <row r="12" spans="2:11" x14ac:dyDescent="0.25">
      <c r="B12" s="2" t="s">
        <v>101</v>
      </c>
      <c r="C12" s="24">
        <v>0</v>
      </c>
      <c r="D12" s="24">
        <v>-4151</v>
      </c>
      <c r="E12" s="24">
        <v>-343</v>
      </c>
      <c r="F12" s="24">
        <v>0</v>
      </c>
      <c r="G12" s="24">
        <v>-5744</v>
      </c>
      <c r="H12" s="24">
        <v>0</v>
      </c>
      <c r="I12" s="24">
        <v>0</v>
      </c>
      <c r="J12" s="26">
        <f t="shared" si="0"/>
        <v>-10238</v>
      </c>
      <c r="K12" s="24">
        <v>-13023</v>
      </c>
    </row>
    <row r="13" spans="2:11" ht="30" x14ac:dyDescent="0.25">
      <c r="B13" s="2" t="s">
        <v>413</v>
      </c>
      <c r="C13" s="71">
        <v>0</v>
      </c>
      <c r="D13" s="71">
        <v>-3762</v>
      </c>
      <c r="E13" s="71">
        <v>0</v>
      </c>
      <c r="F13" s="71">
        <v>0</v>
      </c>
      <c r="G13" s="71">
        <v>0</v>
      </c>
      <c r="H13" s="71">
        <v>0</v>
      </c>
      <c r="I13" s="71">
        <v>0</v>
      </c>
      <c r="J13" s="26">
        <f t="shared" si="0"/>
        <v>-3762</v>
      </c>
      <c r="K13" s="71">
        <v>-3792</v>
      </c>
    </row>
    <row r="14" spans="2:11" ht="15.75" thickBot="1" x14ac:dyDescent="0.3">
      <c r="B14" s="53" t="s">
        <v>102</v>
      </c>
      <c r="C14" s="94">
        <v>-3</v>
      </c>
      <c r="D14" s="116">
        <v>-8681</v>
      </c>
      <c r="E14" s="116">
        <v>-2262</v>
      </c>
      <c r="F14" s="116">
        <v>-1095</v>
      </c>
      <c r="G14" s="116">
        <v>-646</v>
      </c>
      <c r="H14" s="116">
        <v>-2140</v>
      </c>
      <c r="I14" s="94">
        <v>0</v>
      </c>
      <c r="J14" s="116">
        <f t="shared" si="0"/>
        <v>-14827</v>
      </c>
      <c r="K14" s="116">
        <v>-78050</v>
      </c>
    </row>
    <row r="15" spans="2:11" ht="24" customHeight="1" thickBot="1" x14ac:dyDescent="0.3">
      <c r="B15" s="117" t="s">
        <v>370</v>
      </c>
      <c r="C15" s="118">
        <f>SUM(C9:C14)</f>
        <v>28177</v>
      </c>
      <c r="D15" s="118">
        <f t="shared" ref="D15:K15" si="1">SUM(D9:D14)</f>
        <v>2492803</v>
      </c>
      <c r="E15" s="118">
        <f t="shared" si="1"/>
        <v>1054820</v>
      </c>
      <c r="F15" s="118">
        <f t="shared" si="1"/>
        <v>2113082</v>
      </c>
      <c r="G15" s="118">
        <f t="shared" si="1"/>
        <v>362784</v>
      </c>
      <c r="H15" s="118">
        <f t="shared" si="1"/>
        <v>168746</v>
      </c>
      <c r="I15" s="118">
        <f t="shared" si="1"/>
        <v>507237</v>
      </c>
      <c r="J15" s="118">
        <f t="shared" si="1"/>
        <v>6727649</v>
      </c>
      <c r="K15" s="118">
        <f t="shared" si="1"/>
        <v>6453306</v>
      </c>
    </row>
    <row r="16" spans="2:11" x14ac:dyDescent="0.25">
      <c r="B16" s="2"/>
      <c r="C16" s="28"/>
      <c r="D16" s="28"/>
      <c r="E16" s="28"/>
      <c r="F16" s="28"/>
      <c r="G16" s="28"/>
      <c r="H16" s="28"/>
      <c r="I16" s="28"/>
      <c r="J16" s="28"/>
      <c r="K16" s="28"/>
    </row>
    <row r="17" spans="2:11" x14ac:dyDescent="0.25">
      <c r="B17" s="7" t="s">
        <v>371</v>
      </c>
      <c r="C17" s="28"/>
      <c r="D17" s="28"/>
      <c r="E17" s="28"/>
      <c r="F17" s="28"/>
      <c r="G17" s="28"/>
      <c r="H17" s="28"/>
      <c r="I17" s="28"/>
      <c r="J17" s="28"/>
      <c r="K17" s="28"/>
    </row>
    <row r="18" spans="2:11" x14ac:dyDescent="0.25">
      <c r="B18" t="s">
        <v>260</v>
      </c>
      <c r="C18" s="24">
        <v>0</v>
      </c>
      <c r="D18" s="29">
        <v>-1080893</v>
      </c>
      <c r="E18" s="26">
        <v>-388618</v>
      </c>
      <c r="F18" s="26">
        <v>-707040</v>
      </c>
      <c r="G18" s="29">
        <v>-182561</v>
      </c>
      <c r="H18" s="29">
        <v>-132468</v>
      </c>
      <c r="I18" s="24">
        <v>0</v>
      </c>
      <c r="J18" s="29">
        <f t="shared" si="0"/>
        <v>-2491580</v>
      </c>
      <c r="K18" s="29">
        <v>-2410593</v>
      </c>
    </row>
    <row r="19" spans="2:11" x14ac:dyDescent="0.25">
      <c r="B19" s="2" t="s">
        <v>103</v>
      </c>
      <c r="C19" s="24">
        <v>0</v>
      </c>
      <c r="D19" s="29">
        <v>-58383</v>
      </c>
      <c r="E19" s="26">
        <v>-26876</v>
      </c>
      <c r="F19" s="26">
        <v>-57431</v>
      </c>
      <c r="G19" s="29">
        <v>-19600</v>
      </c>
      <c r="H19" s="29">
        <v>-6136</v>
      </c>
      <c r="I19" s="24">
        <v>0</v>
      </c>
      <c r="J19" s="29">
        <f t="shared" si="0"/>
        <v>-168426</v>
      </c>
      <c r="K19" s="29">
        <v>-165599</v>
      </c>
    </row>
    <row r="20" spans="2:11" x14ac:dyDescent="0.25">
      <c r="B20" s="2" t="s">
        <v>101</v>
      </c>
      <c r="C20" s="71">
        <v>0</v>
      </c>
      <c r="D20" s="28">
        <v>4151</v>
      </c>
      <c r="E20" s="28">
        <v>343</v>
      </c>
      <c r="F20" s="28">
        <v>0</v>
      </c>
      <c r="G20" s="28">
        <v>5744</v>
      </c>
      <c r="H20" s="28">
        <v>0</v>
      </c>
      <c r="I20" s="71">
        <v>0</v>
      </c>
      <c r="J20" s="28">
        <f t="shared" si="0"/>
        <v>10238</v>
      </c>
      <c r="K20" s="28">
        <v>13023</v>
      </c>
    </row>
    <row r="21" spans="2:11" ht="15.75" thickBot="1" x14ac:dyDescent="0.3">
      <c r="B21" s="53" t="s">
        <v>102</v>
      </c>
      <c r="C21" s="94">
        <v>0</v>
      </c>
      <c r="D21" s="116">
        <v>4385</v>
      </c>
      <c r="E21" s="116">
        <v>1606</v>
      </c>
      <c r="F21" s="116">
        <v>1095</v>
      </c>
      <c r="G21" s="116">
        <v>465</v>
      </c>
      <c r="H21" s="116">
        <v>2127</v>
      </c>
      <c r="I21" s="94"/>
      <c r="J21" s="116">
        <f t="shared" si="0"/>
        <v>9678</v>
      </c>
      <c r="K21" s="116">
        <v>71589</v>
      </c>
    </row>
    <row r="22" spans="2:11" ht="24" customHeight="1" thickBot="1" x14ac:dyDescent="0.3">
      <c r="B22" s="53" t="s">
        <v>370</v>
      </c>
      <c r="C22" s="116">
        <f>SUM(C18:C21)</f>
        <v>0</v>
      </c>
      <c r="D22" s="116">
        <f>SUM(D18:D21)</f>
        <v>-1130740</v>
      </c>
      <c r="E22" s="116">
        <f t="shared" ref="E22:K22" si="2">SUM(E18:E21)</f>
        <v>-413545</v>
      </c>
      <c r="F22" s="116">
        <f t="shared" si="2"/>
        <v>-763376</v>
      </c>
      <c r="G22" s="116">
        <f t="shared" si="2"/>
        <v>-195952</v>
      </c>
      <c r="H22" s="116">
        <f t="shared" si="2"/>
        <v>-136477</v>
      </c>
      <c r="I22" s="116">
        <f t="shared" si="2"/>
        <v>0</v>
      </c>
      <c r="J22" s="116">
        <f t="shared" si="2"/>
        <v>-2640090</v>
      </c>
      <c r="K22" s="116">
        <f t="shared" si="2"/>
        <v>-2491580</v>
      </c>
    </row>
    <row r="23" spans="2:11" s="1" customFormat="1" ht="30" customHeight="1" thickBot="1" x14ac:dyDescent="0.3">
      <c r="B23" s="56" t="s">
        <v>158</v>
      </c>
      <c r="C23" s="63">
        <f>SUM(C15,C21)</f>
        <v>28177</v>
      </c>
      <c r="D23" s="63">
        <f t="shared" ref="D23:F23" si="3">SUM(D15,D22)</f>
        <v>1362063</v>
      </c>
      <c r="E23" s="63">
        <f t="shared" si="3"/>
        <v>641275</v>
      </c>
      <c r="F23" s="63">
        <f t="shared" si="3"/>
        <v>1349706</v>
      </c>
      <c r="G23" s="63">
        <f>SUM(G15,G22)</f>
        <v>166832</v>
      </c>
      <c r="H23" s="63">
        <f t="shared" ref="H23:K23" si="4">SUM(H15,H22)</f>
        <v>32269</v>
      </c>
      <c r="I23" s="63">
        <f t="shared" si="4"/>
        <v>507237</v>
      </c>
      <c r="J23" s="63">
        <f t="shared" si="4"/>
        <v>4087559</v>
      </c>
      <c r="K23" s="63">
        <f t="shared" si="4"/>
        <v>3961726</v>
      </c>
    </row>
  </sheetData>
  <pageMargins left="0.7" right="0.7" top="0.75" bottom="0.75" header="0.3" footer="0.3"/>
  <pageSetup scale="6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L31"/>
  <sheetViews>
    <sheetView zoomScaleNormal="100" workbookViewId="0">
      <selection activeCell="I5" sqref="I5"/>
    </sheetView>
  </sheetViews>
  <sheetFormatPr defaultRowHeight="15" x14ac:dyDescent="0.25"/>
  <cols>
    <col min="2" max="2" width="50.7109375" customWidth="1"/>
    <col min="3" max="3" width="1.140625" hidden="1" customWidth="1"/>
    <col min="4" max="4" width="12.85546875" customWidth="1"/>
    <col min="5" max="5" width="12.5703125" customWidth="1"/>
    <col min="6" max="6" width="13" customWidth="1"/>
    <col min="7" max="7" width="12.140625" customWidth="1"/>
    <col min="8" max="8" width="11.28515625" customWidth="1"/>
    <col min="9" max="9" width="10.42578125" customWidth="1"/>
  </cols>
  <sheetData>
    <row r="1" spans="2:12" x14ac:dyDescent="0.25">
      <c r="H1" s="1"/>
      <c r="I1" s="164"/>
    </row>
    <row r="2" spans="2:12" ht="15.75" thickBot="1" x14ac:dyDescent="0.3">
      <c r="B2" s="155" t="s">
        <v>205</v>
      </c>
      <c r="C2" s="155"/>
      <c r="D2" s="155"/>
      <c r="E2" s="155"/>
      <c r="F2" s="155"/>
      <c r="G2" s="155"/>
      <c r="H2" s="155"/>
      <c r="I2" s="321" t="s">
        <v>159</v>
      </c>
    </row>
    <row r="3" spans="2:12" ht="23.25" customHeight="1" x14ac:dyDescent="0.25">
      <c r="B3" s="123" t="s">
        <v>203</v>
      </c>
      <c r="C3" s="138"/>
      <c r="D3" s="138"/>
      <c r="E3" s="138"/>
      <c r="F3" s="138"/>
      <c r="G3" s="138"/>
      <c r="H3" s="138"/>
      <c r="I3" s="140" t="s">
        <v>223</v>
      </c>
      <c r="J3" s="21"/>
    </row>
    <row r="5" spans="2:12" ht="47.25" customHeight="1" x14ac:dyDescent="0.25">
      <c r="D5" s="21" t="s">
        <v>289</v>
      </c>
      <c r="E5" s="31" t="s">
        <v>664</v>
      </c>
      <c r="F5" s="31" t="s">
        <v>665</v>
      </c>
      <c r="G5" s="21" t="s">
        <v>216</v>
      </c>
      <c r="H5" s="31">
        <v>2024</v>
      </c>
      <c r="I5" s="31">
        <v>2023</v>
      </c>
    </row>
    <row r="6" spans="2:12" x14ac:dyDescent="0.25">
      <c r="D6" s="21" t="s">
        <v>207</v>
      </c>
      <c r="E6" s="21" t="s">
        <v>156</v>
      </c>
      <c r="F6" s="21" t="s">
        <v>208</v>
      </c>
      <c r="G6" s="21" t="s">
        <v>147</v>
      </c>
      <c r="H6" s="21" t="s">
        <v>35</v>
      </c>
      <c r="I6" s="21" t="s">
        <v>35</v>
      </c>
      <c r="K6" s="21"/>
      <c r="L6" s="21"/>
    </row>
    <row r="7" spans="2:12" x14ac:dyDescent="0.25">
      <c r="B7" s="7" t="s">
        <v>4</v>
      </c>
      <c r="C7" s="7"/>
    </row>
    <row r="8" spans="2:12" x14ac:dyDescent="0.25">
      <c r="B8" s="2" t="s">
        <v>290</v>
      </c>
      <c r="C8" s="2"/>
      <c r="D8" s="26">
        <v>1610836</v>
      </c>
      <c r="E8" s="24">
        <v>0</v>
      </c>
      <c r="F8" s="26">
        <f>+D8+E8</f>
        <v>1610836</v>
      </c>
      <c r="G8" s="24">
        <v>0</v>
      </c>
      <c r="H8" s="26">
        <f>SUM(F8:G8)</f>
        <v>1610836</v>
      </c>
      <c r="I8" s="26">
        <v>1519233</v>
      </c>
    </row>
    <row r="9" spans="2:12" ht="15.75" thickBot="1" x14ac:dyDescent="0.3">
      <c r="B9" s="53" t="s">
        <v>464</v>
      </c>
      <c r="C9" s="53"/>
      <c r="D9" s="116">
        <v>546711</v>
      </c>
      <c r="E9" s="116">
        <v>99366</v>
      </c>
      <c r="F9" s="116">
        <f t="shared" ref="F9" si="0">+D9+E9</f>
        <v>646077</v>
      </c>
      <c r="G9" s="94">
        <v>0</v>
      </c>
      <c r="H9" s="116">
        <f t="shared" ref="H9:H29" si="1">SUM(F9:G9)</f>
        <v>646077</v>
      </c>
      <c r="I9" s="116">
        <v>573554</v>
      </c>
    </row>
    <row r="10" spans="2:12" ht="24" customHeight="1" thickBot="1" x14ac:dyDescent="0.3">
      <c r="B10" s="117"/>
      <c r="C10" s="117"/>
      <c r="D10" s="178">
        <f t="shared" ref="D10:I10" si="2">SUM(D8:D9)</f>
        <v>2157547</v>
      </c>
      <c r="E10" s="178">
        <f t="shared" si="2"/>
        <v>99366</v>
      </c>
      <c r="F10" s="178">
        <f t="shared" si="2"/>
        <v>2256913</v>
      </c>
      <c r="G10" s="178">
        <f t="shared" si="2"/>
        <v>0</v>
      </c>
      <c r="H10" s="178">
        <f t="shared" si="2"/>
        <v>2256913</v>
      </c>
      <c r="I10" s="178">
        <f t="shared" si="2"/>
        <v>2092787</v>
      </c>
    </row>
    <row r="11" spans="2:12" x14ac:dyDescent="0.25">
      <c r="B11" s="2"/>
      <c r="C11" s="2"/>
      <c r="D11" s="88"/>
      <c r="E11" s="88"/>
      <c r="F11" s="88"/>
      <c r="G11" s="88"/>
      <c r="H11" s="88"/>
      <c r="I11" s="88"/>
    </row>
    <row r="12" spans="2:12" x14ac:dyDescent="0.25">
      <c r="B12" t="s">
        <v>5</v>
      </c>
      <c r="C12" s="2"/>
      <c r="D12" s="26"/>
      <c r="E12" s="26"/>
      <c r="F12" s="26"/>
      <c r="G12" s="26"/>
      <c r="H12" s="26"/>
      <c r="I12" s="26"/>
    </row>
    <row r="13" spans="2:12" x14ac:dyDescent="0.25">
      <c r="B13" s="2" t="s">
        <v>291</v>
      </c>
      <c r="C13" s="2"/>
      <c r="D13" s="26">
        <v>201072</v>
      </c>
      <c r="E13" s="24">
        <v>0</v>
      </c>
      <c r="F13" s="26">
        <f>+D13+E13</f>
        <v>201072</v>
      </c>
      <c r="G13" s="24">
        <v>0</v>
      </c>
      <c r="H13" s="26">
        <f t="shared" si="1"/>
        <v>201072</v>
      </c>
      <c r="I13" s="26">
        <v>177038</v>
      </c>
    </row>
    <row r="14" spans="2:12" x14ac:dyDescent="0.25">
      <c r="B14" s="2" t="s">
        <v>292</v>
      </c>
      <c r="C14" s="2"/>
      <c r="D14" s="26">
        <v>152987</v>
      </c>
      <c r="E14" s="35">
        <v>11475</v>
      </c>
      <c r="F14" s="26">
        <f t="shared" ref="F14:F19" si="3">+D14+E14</f>
        <v>164462</v>
      </c>
      <c r="G14" s="26">
        <v>-691</v>
      </c>
      <c r="H14" s="26">
        <f t="shared" si="1"/>
        <v>163771</v>
      </c>
      <c r="I14" s="26">
        <v>144220</v>
      </c>
    </row>
    <row r="15" spans="2:12" x14ac:dyDescent="0.25">
      <c r="B15" s="2" t="s">
        <v>293</v>
      </c>
      <c r="C15" s="2"/>
      <c r="D15" s="26">
        <v>79706</v>
      </c>
      <c r="E15" s="26">
        <v>987255</v>
      </c>
      <c r="F15" s="26">
        <f t="shared" si="3"/>
        <v>1066961</v>
      </c>
      <c r="G15" s="26">
        <v>-953206</v>
      </c>
      <c r="H15" s="26">
        <f t="shared" si="1"/>
        <v>113755</v>
      </c>
      <c r="I15" s="26">
        <v>98751</v>
      </c>
    </row>
    <row r="16" spans="2:12" x14ac:dyDescent="0.25">
      <c r="B16" s="2" t="s">
        <v>294</v>
      </c>
      <c r="C16" s="2"/>
      <c r="D16" s="26">
        <v>7365</v>
      </c>
      <c r="E16" s="26">
        <v>2709</v>
      </c>
      <c r="F16" s="26">
        <f t="shared" si="3"/>
        <v>10074</v>
      </c>
      <c r="G16" s="24">
        <v>0</v>
      </c>
      <c r="H16" s="26">
        <f t="shared" si="1"/>
        <v>10074</v>
      </c>
      <c r="I16" s="26">
        <v>4794</v>
      </c>
    </row>
    <row r="17" spans="2:9" x14ac:dyDescent="0.25">
      <c r="B17" s="2" t="s">
        <v>667</v>
      </c>
      <c r="C17" s="2"/>
      <c r="D17" s="26">
        <v>557</v>
      </c>
      <c r="E17" s="24">
        <v>0</v>
      </c>
      <c r="F17" s="26">
        <f t="shared" si="3"/>
        <v>557</v>
      </c>
      <c r="G17" s="24">
        <v>2586</v>
      </c>
      <c r="H17" s="26">
        <f t="shared" si="1"/>
        <v>3143</v>
      </c>
      <c r="I17" s="26">
        <v>38037</v>
      </c>
    </row>
    <row r="18" spans="2:9" x14ac:dyDescent="0.25">
      <c r="B18" s="2" t="s">
        <v>296</v>
      </c>
      <c r="C18" s="2"/>
      <c r="D18" s="26">
        <v>159015</v>
      </c>
      <c r="E18" s="26">
        <v>89882</v>
      </c>
      <c r="F18" s="26">
        <f t="shared" si="3"/>
        <v>248897</v>
      </c>
      <c r="G18" s="26">
        <v>-72197</v>
      </c>
      <c r="H18" s="26">
        <f t="shared" si="1"/>
        <v>176700</v>
      </c>
      <c r="I18" s="26">
        <v>193154</v>
      </c>
    </row>
    <row r="19" spans="2:9" ht="15.75" thickBot="1" x14ac:dyDescent="0.3">
      <c r="B19" s="53" t="s">
        <v>295</v>
      </c>
      <c r="C19" s="53"/>
      <c r="D19" s="116">
        <v>30019</v>
      </c>
      <c r="E19" s="116">
        <v>25058</v>
      </c>
      <c r="F19" s="116">
        <f t="shared" si="3"/>
        <v>55077</v>
      </c>
      <c r="G19" s="116">
        <v>-3269</v>
      </c>
      <c r="H19" s="116">
        <f t="shared" si="1"/>
        <v>51808</v>
      </c>
      <c r="I19" s="116">
        <v>46216</v>
      </c>
    </row>
    <row r="20" spans="2:9" ht="24" customHeight="1" thickBot="1" x14ac:dyDescent="0.3">
      <c r="B20" s="117"/>
      <c r="C20" s="117"/>
      <c r="D20" s="178">
        <f t="shared" ref="D20:I20" si="4">SUM(D13:D19)</f>
        <v>630721</v>
      </c>
      <c r="E20" s="178">
        <f t="shared" si="4"/>
        <v>1116379</v>
      </c>
      <c r="F20" s="178">
        <f t="shared" si="4"/>
        <v>1747100</v>
      </c>
      <c r="G20" s="178">
        <f t="shared" si="4"/>
        <v>-1026777</v>
      </c>
      <c r="H20" s="178">
        <f t="shared" si="4"/>
        <v>720323</v>
      </c>
      <c r="I20" s="178">
        <f t="shared" si="4"/>
        <v>702210</v>
      </c>
    </row>
    <row r="21" spans="2:9" ht="24" customHeight="1" thickBot="1" x14ac:dyDescent="0.3">
      <c r="B21" s="117" t="s">
        <v>104</v>
      </c>
      <c r="C21" s="117"/>
      <c r="D21" s="179">
        <v>24405</v>
      </c>
      <c r="E21" s="180" t="s">
        <v>11</v>
      </c>
      <c r="F21" s="118">
        <f t="shared" ref="F21" si="5">SUM(D21:E21)</f>
        <v>24405</v>
      </c>
      <c r="G21" s="118">
        <v>-1684</v>
      </c>
      <c r="H21" s="118">
        <f t="shared" si="1"/>
        <v>22721</v>
      </c>
      <c r="I21" s="118">
        <v>9473</v>
      </c>
    </row>
    <row r="22" spans="2:9" ht="24" customHeight="1" thickBot="1" x14ac:dyDescent="0.3">
      <c r="B22" s="117"/>
      <c r="C22" s="117"/>
      <c r="D22" s="178">
        <f t="shared" ref="D22:I22" si="6">SUM(D10,D20,D21)</f>
        <v>2812673</v>
      </c>
      <c r="E22" s="178">
        <f t="shared" si="6"/>
        <v>1215745</v>
      </c>
      <c r="F22" s="178">
        <f t="shared" si="6"/>
        <v>4028418</v>
      </c>
      <c r="G22" s="178">
        <f t="shared" si="6"/>
        <v>-1028461</v>
      </c>
      <c r="H22" s="178">
        <f t="shared" si="6"/>
        <v>2999957</v>
      </c>
      <c r="I22" s="178">
        <f t="shared" si="6"/>
        <v>2804470</v>
      </c>
    </row>
    <row r="23" spans="2:9" x14ac:dyDescent="0.25">
      <c r="B23" s="2"/>
      <c r="C23" s="2"/>
      <c r="D23" s="88"/>
      <c r="E23" s="88"/>
      <c r="F23" s="88"/>
      <c r="G23" s="88"/>
      <c r="H23" s="88"/>
      <c r="I23" s="88"/>
    </row>
    <row r="24" spans="2:9" x14ac:dyDescent="0.25">
      <c r="B24" s="7" t="s">
        <v>8</v>
      </c>
      <c r="C24" s="7"/>
      <c r="D24" s="26"/>
      <c r="E24" s="26"/>
      <c r="F24" s="26"/>
      <c r="G24" s="26"/>
      <c r="H24" s="26"/>
      <c r="I24" s="26"/>
    </row>
    <row r="25" spans="2:9" x14ac:dyDescent="0.25">
      <c r="B25" s="2" t="s">
        <v>297</v>
      </c>
      <c r="C25" s="2"/>
      <c r="D25" s="26">
        <v>1187568</v>
      </c>
      <c r="E25" s="26">
        <v>36903</v>
      </c>
      <c r="F25" s="26">
        <f>+D25+E25</f>
        <v>1224471</v>
      </c>
      <c r="G25" s="26">
        <v>-830644</v>
      </c>
      <c r="H25" s="26">
        <f t="shared" si="1"/>
        <v>393827</v>
      </c>
      <c r="I25" s="26">
        <v>373991</v>
      </c>
    </row>
    <row r="26" spans="2:9" x14ac:dyDescent="0.25">
      <c r="B26" s="2" t="s">
        <v>298</v>
      </c>
      <c r="C26" s="2"/>
      <c r="D26" s="26">
        <v>1023719</v>
      </c>
      <c r="E26" s="26">
        <v>506500</v>
      </c>
      <c r="F26" s="26">
        <f t="shared" ref="F26:F29" si="7">+D26+E26</f>
        <v>1530219</v>
      </c>
      <c r="G26" s="26">
        <v>-209007</v>
      </c>
      <c r="H26" s="26">
        <f t="shared" si="1"/>
        <v>1321212</v>
      </c>
      <c r="I26" s="26">
        <v>1050357</v>
      </c>
    </row>
    <row r="27" spans="2:9" x14ac:dyDescent="0.25">
      <c r="B27" s="2" t="s">
        <v>299</v>
      </c>
      <c r="C27" s="2"/>
      <c r="D27" s="26">
        <v>474627</v>
      </c>
      <c r="E27" s="26">
        <v>653418</v>
      </c>
      <c r="F27" s="26">
        <f t="shared" si="7"/>
        <v>1128045</v>
      </c>
      <c r="G27" s="26">
        <v>-1891</v>
      </c>
      <c r="H27" s="26">
        <f t="shared" si="1"/>
        <v>1126154</v>
      </c>
      <c r="I27" s="26">
        <v>1102082</v>
      </c>
    </row>
    <row r="28" spans="2:9" x14ac:dyDescent="0.25">
      <c r="B28" s="2" t="s">
        <v>465</v>
      </c>
      <c r="C28" s="2"/>
      <c r="D28" s="26">
        <v>5939</v>
      </c>
      <c r="E28" s="26">
        <v>1229</v>
      </c>
      <c r="F28" s="26">
        <f t="shared" si="7"/>
        <v>7168</v>
      </c>
      <c r="G28" s="26">
        <v>0</v>
      </c>
      <c r="H28" s="26">
        <f t="shared" si="1"/>
        <v>7168</v>
      </c>
      <c r="I28" s="26">
        <v>6367</v>
      </c>
    </row>
    <row r="29" spans="2:9" ht="15.75" thickBot="1" x14ac:dyDescent="0.3">
      <c r="B29" s="53" t="s">
        <v>178</v>
      </c>
      <c r="C29" s="53"/>
      <c r="D29" s="116">
        <v>131604</v>
      </c>
      <c r="E29" s="116">
        <v>36592</v>
      </c>
      <c r="F29" s="116">
        <f t="shared" si="7"/>
        <v>168196</v>
      </c>
      <c r="G29" s="116">
        <v>230</v>
      </c>
      <c r="H29" s="116">
        <f t="shared" si="1"/>
        <v>168426</v>
      </c>
      <c r="I29" s="116">
        <v>165599</v>
      </c>
    </row>
    <row r="30" spans="2:9" ht="24" customHeight="1" thickBot="1" x14ac:dyDescent="0.3">
      <c r="B30" s="117"/>
      <c r="C30" s="117"/>
      <c r="D30" s="178">
        <f>SUM(D25:D29)</f>
        <v>2823457</v>
      </c>
      <c r="E30" s="178">
        <f>SUM(E25:E29)</f>
        <v>1234642</v>
      </c>
      <c r="F30" s="178">
        <f>SUM(F25:F29)</f>
        <v>4058099</v>
      </c>
      <c r="G30" s="178">
        <f>SUM(G25:G29)</f>
        <v>-1041312</v>
      </c>
      <c r="H30" s="178">
        <f>SUM(F30:G30)</f>
        <v>3016787</v>
      </c>
      <c r="I30" s="178">
        <f>SUM(I25:I29)</f>
        <v>2698396</v>
      </c>
    </row>
    <row r="31" spans="2:9" ht="27" customHeight="1" thickBot="1" x14ac:dyDescent="0.3">
      <c r="B31" s="56" t="s">
        <v>666</v>
      </c>
      <c r="C31" s="56"/>
      <c r="D31" s="63">
        <f>+D22-D30</f>
        <v>-10784</v>
      </c>
      <c r="E31" s="63">
        <f t="shared" ref="E31:G31" si="8">+E22-E30</f>
        <v>-18897</v>
      </c>
      <c r="F31" s="63">
        <f t="shared" si="8"/>
        <v>-29681</v>
      </c>
      <c r="G31" s="63">
        <f t="shared" si="8"/>
        <v>12851</v>
      </c>
      <c r="H31" s="63">
        <f>+H22-H30</f>
        <v>-16830</v>
      </c>
      <c r="I31" s="63">
        <f>+I22-I30</f>
        <v>106074</v>
      </c>
    </row>
  </sheetData>
  <pageMargins left="0.7" right="0.7" top="0.75" bottom="0.75" header="0.3" footer="0.3"/>
  <pageSetup scale="68"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49F32-45C1-40AB-AA93-709AECF7C266}">
  <sheetPr>
    <tabColor theme="0" tint="-0.34998626667073579"/>
  </sheetPr>
  <dimension ref="A1"/>
  <sheetViews>
    <sheetView workbookViewId="0">
      <selection activeCell="I16" sqref="I16"/>
    </sheetView>
  </sheetViews>
  <sheetFormatPr defaultRowHeight="15" x14ac:dyDescent="0.25"/>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2:I28"/>
  <sheetViews>
    <sheetView zoomScaleNormal="100" workbookViewId="0">
      <selection activeCell="F14" sqref="F14:F15"/>
    </sheetView>
  </sheetViews>
  <sheetFormatPr defaultRowHeight="15" x14ac:dyDescent="0.25"/>
  <cols>
    <col min="2" max="2" width="39.42578125" customWidth="1"/>
    <col min="3" max="9" width="13.42578125" customWidth="1"/>
  </cols>
  <sheetData>
    <row r="2" spans="2:9" ht="16.5" thickBot="1" x14ac:dyDescent="0.3">
      <c r="B2" s="234" t="s">
        <v>209</v>
      </c>
      <c r="C2" s="47"/>
      <c r="D2" s="47"/>
      <c r="E2" s="47"/>
      <c r="F2" s="47"/>
      <c r="G2" s="47"/>
      <c r="H2" s="47"/>
      <c r="I2" s="47"/>
    </row>
    <row r="3" spans="2:9" ht="15.75" x14ac:dyDescent="0.25">
      <c r="B3" s="167"/>
    </row>
    <row r="5" spans="2:9" ht="15.75" x14ac:dyDescent="0.25">
      <c r="B5" s="294" t="s">
        <v>669</v>
      </c>
      <c r="C5" s="294"/>
      <c r="D5" s="294"/>
      <c r="E5" s="294"/>
      <c r="F5" s="294"/>
      <c r="G5" s="294"/>
      <c r="H5" s="294"/>
      <c r="I5" s="294"/>
    </row>
    <row r="6" spans="2:9" x14ac:dyDescent="0.25">
      <c r="B6" s="292" t="s">
        <v>321</v>
      </c>
      <c r="C6" s="296" t="s">
        <v>493</v>
      </c>
      <c r="D6" s="295" t="s">
        <v>670</v>
      </c>
      <c r="E6" s="295"/>
      <c r="F6" s="296" t="s">
        <v>492</v>
      </c>
      <c r="G6" s="295" t="s">
        <v>673</v>
      </c>
      <c r="H6" s="295"/>
      <c r="I6" s="296" t="s">
        <v>414</v>
      </c>
    </row>
    <row r="7" spans="2:9" x14ac:dyDescent="0.25">
      <c r="B7" s="292"/>
      <c r="C7" s="296"/>
      <c r="D7" s="272" t="s">
        <v>671</v>
      </c>
      <c r="E7" s="272" t="s">
        <v>672</v>
      </c>
      <c r="F7" s="296"/>
      <c r="G7" s="272" t="s">
        <v>671</v>
      </c>
      <c r="H7" s="272" t="s">
        <v>672</v>
      </c>
      <c r="I7" s="296"/>
    </row>
    <row r="8" spans="2:9" x14ac:dyDescent="0.25">
      <c r="B8" s="268" t="s">
        <v>105</v>
      </c>
      <c r="C8" s="230">
        <v>2853782</v>
      </c>
      <c r="D8" s="231" t="s">
        <v>674</v>
      </c>
      <c r="E8" s="231" t="s">
        <v>677</v>
      </c>
      <c r="F8" s="230">
        <v>2804470</v>
      </c>
      <c r="G8" s="231" t="s">
        <v>680</v>
      </c>
      <c r="H8" s="231" t="s">
        <v>683</v>
      </c>
      <c r="I8" s="230">
        <v>2804470</v>
      </c>
    </row>
    <row r="9" spans="2:9" x14ac:dyDescent="0.25">
      <c r="B9" s="268" t="s">
        <v>106</v>
      </c>
      <c r="C9" s="230">
        <v>2731279</v>
      </c>
      <c r="D9" s="231" t="s">
        <v>675</v>
      </c>
      <c r="E9" s="231" t="s">
        <v>678</v>
      </c>
      <c r="F9" s="230">
        <v>2698396</v>
      </c>
      <c r="G9" s="231" t="s">
        <v>681</v>
      </c>
      <c r="H9" s="231" t="s">
        <v>684</v>
      </c>
      <c r="I9" s="230">
        <v>2698396</v>
      </c>
    </row>
    <row r="10" spans="2:9" ht="21" customHeight="1" x14ac:dyDescent="0.25">
      <c r="B10" s="268" t="s">
        <v>668</v>
      </c>
      <c r="C10" s="230">
        <f>C8-C9</f>
        <v>122503</v>
      </c>
      <c r="D10" s="231" t="s">
        <v>676</v>
      </c>
      <c r="E10" s="231" t="s">
        <v>679</v>
      </c>
      <c r="F10" s="230">
        <f>F8-F9+61</f>
        <v>106135</v>
      </c>
      <c r="G10" s="231" t="s">
        <v>682</v>
      </c>
      <c r="H10" s="231" t="s">
        <v>685</v>
      </c>
      <c r="I10" s="230">
        <f>I8-I9</f>
        <v>106074</v>
      </c>
    </row>
    <row r="13" spans="2:9" ht="15.75" x14ac:dyDescent="0.25">
      <c r="B13" s="293" t="s">
        <v>686</v>
      </c>
      <c r="C13" s="293"/>
      <c r="D13" s="293"/>
      <c r="E13" s="293"/>
      <c r="F13" s="293"/>
      <c r="G13" s="233"/>
      <c r="H13" s="233"/>
      <c r="I13" s="233"/>
    </row>
    <row r="14" spans="2:9" x14ac:dyDescent="0.25">
      <c r="B14" s="292" t="s">
        <v>321</v>
      </c>
      <c r="C14" s="297" t="s">
        <v>492</v>
      </c>
      <c r="D14" s="295" t="s">
        <v>673</v>
      </c>
      <c r="E14" s="295"/>
      <c r="F14" s="296" t="s">
        <v>414</v>
      </c>
    </row>
    <row r="15" spans="2:9" x14ac:dyDescent="0.25">
      <c r="B15" s="292"/>
      <c r="C15" s="298"/>
      <c r="D15" s="272" t="s">
        <v>671</v>
      </c>
      <c r="E15" s="272" t="s">
        <v>672</v>
      </c>
      <c r="F15" s="296"/>
    </row>
    <row r="16" spans="2:9" x14ac:dyDescent="0.25">
      <c r="B16" s="268" t="s">
        <v>1</v>
      </c>
      <c r="C16" s="230">
        <v>835700</v>
      </c>
      <c r="D16" s="231" t="s">
        <v>688</v>
      </c>
      <c r="E16" s="231" t="s">
        <v>693</v>
      </c>
      <c r="F16" s="230">
        <v>753408</v>
      </c>
    </row>
    <row r="17" spans="2:7" x14ac:dyDescent="0.25">
      <c r="B17" s="268" t="s">
        <v>300</v>
      </c>
      <c r="C17" s="230">
        <v>2578162</v>
      </c>
      <c r="D17" s="231" t="s">
        <v>689</v>
      </c>
      <c r="E17" s="231" t="s">
        <v>694</v>
      </c>
      <c r="F17" s="230">
        <v>2352591</v>
      </c>
    </row>
    <row r="18" spans="2:7" x14ac:dyDescent="0.25">
      <c r="B18" s="268" t="s">
        <v>2</v>
      </c>
      <c r="C18" s="230">
        <f>C16-C17</f>
        <v>-1742462</v>
      </c>
      <c r="D18" s="231" t="s">
        <v>690</v>
      </c>
      <c r="E18" s="231" t="s">
        <v>695</v>
      </c>
      <c r="F18" s="230">
        <f>F16-F17</f>
        <v>-1599183</v>
      </c>
    </row>
    <row r="19" spans="2:7" x14ac:dyDescent="0.25">
      <c r="B19" s="268" t="s">
        <v>687</v>
      </c>
      <c r="C19" s="230">
        <v>4137770</v>
      </c>
      <c r="D19" s="231" t="s">
        <v>691</v>
      </c>
      <c r="E19" s="231" t="s">
        <v>696</v>
      </c>
      <c r="F19" s="230">
        <v>4008653</v>
      </c>
    </row>
    <row r="20" spans="2:7" x14ac:dyDescent="0.25">
      <c r="B20" s="268" t="s">
        <v>301</v>
      </c>
      <c r="C20" s="230">
        <f>+C19+C18</f>
        <v>2395308</v>
      </c>
      <c r="D20" s="231" t="s">
        <v>692</v>
      </c>
      <c r="E20" s="231" t="s">
        <v>697</v>
      </c>
      <c r="F20" s="230">
        <f>+F19+F18</f>
        <v>2409470</v>
      </c>
    </row>
    <row r="23" spans="2:7" ht="15.75" x14ac:dyDescent="0.25">
      <c r="B23" s="293" t="s">
        <v>668</v>
      </c>
      <c r="C23" s="293"/>
      <c r="D23" s="293"/>
      <c r="E23" s="293"/>
      <c r="F23" s="293"/>
      <c r="G23" s="293"/>
    </row>
    <row r="24" spans="2:7" x14ac:dyDescent="0.25">
      <c r="B24" s="292" t="s">
        <v>321</v>
      </c>
      <c r="C24" s="290" t="s">
        <v>493</v>
      </c>
      <c r="D24" s="290"/>
      <c r="E24" s="290"/>
      <c r="F24" s="291" t="s">
        <v>494</v>
      </c>
      <c r="G24" s="291" t="s">
        <v>415</v>
      </c>
    </row>
    <row r="25" spans="2:7" ht="60" x14ac:dyDescent="0.25">
      <c r="B25" s="292"/>
      <c r="C25" s="237" t="s">
        <v>698</v>
      </c>
      <c r="D25" s="237" t="s">
        <v>700</v>
      </c>
      <c r="E25" s="237" t="s">
        <v>699</v>
      </c>
      <c r="F25" s="291"/>
      <c r="G25" s="291"/>
    </row>
    <row r="26" spans="2:7" x14ac:dyDescent="0.25">
      <c r="B26" s="236" t="s">
        <v>105</v>
      </c>
      <c r="C26" s="235">
        <v>2853782</v>
      </c>
      <c r="D26" s="235">
        <v>0</v>
      </c>
      <c r="E26" s="235">
        <v>2853782</v>
      </c>
      <c r="F26" s="235">
        <v>2999957</v>
      </c>
      <c r="G26" s="235">
        <v>2804470</v>
      </c>
    </row>
    <row r="27" spans="2:7" x14ac:dyDescent="0.25">
      <c r="B27" s="236" t="s">
        <v>106</v>
      </c>
      <c r="C27" s="235">
        <v>2731279</v>
      </c>
      <c r="D27" s="235">
        <v>439865</v>
      </c>
      <c r="E27" s="235">
        <v>3171144</v>
      </c>
      <c r="F27" s="235">
        <v>3016787</v>
      </c>
      <c r="G27" s="235">
        <v>2698396</v>
      </c>
    </row>
    <row r="28" spans="2:7" x14ac:dyDescent="0.25">
      <c r="B28" s="236" t="s">
        <v>668</v>
      </c>
      <c r="C28" s="235">
        <f>C26-C27</f>
        <v>122503</v>
      </c>
      <c r="D28" s="235">
        <f>D26-D27</f>
        <v>-439865</v>
      </c>
      <c r="E28" s="235">
        <f>E26-E27</f>
        <v>-317362</v>
      </c>
      <c r="F28" s="235">
        <f>F26-F27</f>
        <v>-16830</v>
      </c>
      <c r="G28" s="235">
        <f>G26-G27</f>
        <v>106074</v>
      </c>
    </row>
  </sheetData>
  <mergeCells count="17">
    <mergeCell ref="B14:B15"/>
    <mergeCell ref="C14:C15"/>
    <mergeCell ref="D14:E14"/>
    <mergeCell ref="F14:F15"/>
    <mergeCell ref="B13:F13"/>
    <mergeCell ref="B5:I5"/>
    <mergeCell ref="D6:E6"/>
    <mergeCell ref="G6:H6"/>
    <mergeCell ref="C6:C7"/>
    <mergeCell ref="F6:F7"/>
    <mergeCell ref="I6:I7"/>
    <mergeCell ref="B6:B7"/>
    <mergeCell ref="C24:E24"/>
    <mergeCell ref="F24:F25"/>
    <mergeCell ref="G24:G25"/>
    <mergeCell ref="B24:B25"/>
    <mergeCell ref="B23:G23"/>
  </mergeCells>
  <pageMargins left="0.7" right="0.7" top="0.75" bottom="0.75" header="0.3" footer="0.3"/>
  <pageSetup scale="63"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8E9A9-A32E-4DE8-AA2C-34617AAF0240}">
  <dimension ref="B2:D14"/>
  <sheetViews>
    <sheetView zoomScaleNormal="100" workbookViewId="0">
      <selection activeCell="D6" sqref="D6"/>
    </sheetView>
  </sheetViews>
  <sheetFormatPr defaultRowHeight="15" x14ac:dyDescent="0.25"/>
  <cols>
    <col min="2" max="2" width="45.85546875" bestFit="1" customWidth="1"/>
    <col min="3" max="4" width="13.28515625" bestFit="1" customWidth="1"/>
  </cols>
  <sheetData>
    <row r="2" spans="2:4" x14ac:dyDescent="0.25">
      <c r="B2" s="164" t="s">
        <v>702</v>
      </c>
    </row>
    <row r="3" spans="2:4" x14ac:dyDescent="0.25">
      <c r="B3" s="1"/>
    </row>
    <row r="4" spans="2:4" ht="36.75" customHeight="1" x14ac:dyDescent="0.25">
      <c r="B4" s="299" t="s">
        <v>714</v>
      </c>
      <c r="C4" s="299"/>
      <c r="D4" s="299"/>
    </row>
    <row r="6" spans="2:4" ht="41.25" customHeight="1" x14ac:dyDescent="0.25">
      <c r="B6" s="238" t="s">
        <v>321</v>
      </c>
      <c r="C6" s="237" t="s">
        <v>703</v>
      </c>
      <c r="D6" s="237" t="s">
        <v>704</v>
      </c>
    </row>
    <row r="7" spans="2:4" x14ac:dyDescent="0.25">
      <c r="B7" s="266" t="s">
        <v>705</v>
      </c>
      <c r="C7" s="235"/>
      <c r="D7" s="235"/>
    </row>
    <row r="8" spans="2:4" x14ac:dyDescent="0.25">
      <c r="B8" s="266" t="s">
        <v>706</v>
      </c>
      <c r="C8" s="235">
        <v>240657</v>
      </c>
      <c r="D8" s="235">
        <v>189659</v>
      </c>
    </row>
    <row r="9" spans="2:4" x14ac:dyDescent="0.25">
      <c r="B9" s="266" t="s">
        <v>707</v>
      </c>
      <c r="C9" s="235">
        <v>-13164</v>
      </c>
      <c r="D9" s="235">
        <v>-46421</v>
      </c>
    </row>
    <row r="10" spans="2:4" x14ac:dyDescent="0.25">
      <c r="B10" s="266" t="s">
        <v>708</v>
      </c>
      <c r="C10" s="235">
        <v>-314144</v>
      </c>
      <c r="D10" s="235">
        <v>-308708</v>
      </c>
    </row>
    <row r="11" spans="2:4" x14ac:dyDescent="0.25">
      <c r="B11" s="266" t="s">
        <v>709</v>
      </c>
      <c r="C11" s="235">
        <v>183350</v>
      </c>
      <c r="D11" s="235">
        <v>75899</v>
      </c>
    </row>
    <row r="12" spans="2:4" x14ac:dyDescent="0.25">
      <c r="B12" s="266" t="s">
        <v>545</v>
      </c>
      <c r="C12" s="235">
        <f>SUM(C8:C11)</f>
        <v>96699</v>
      </c>
      <c r="D12" s="235">
        <f>SUM(D8:D11)</f>
        <v>-89571</v>
      </c>
    </row>
    <row r="13" spans="2:4" x14ac:dyDescent="0.25">
      <c r="B13" s="266" t="s">
        <v>710</v>
      </c>
      <c r="C13" s="235">
        <f>D14</f>
        <v>126445</v>
      </c>
      <c r="D13" s="235">
        <v>216016</v>
      </c>
    </row>
    <row r="14" spans="2:4" x14ac:dyDescent="0.25">
      <c r="B14" s="266" t="s">
        <v>711</v>
      </c>
      <c r="C14" s="235">
        <f>+C12+C13</f>
        <v>223144</v>
      </c>
      <c r="D14" s="235">
        <f>+D12+D13</f>
        <v>126445</v>
      </c>
    </row>
  </sheetData>
  <mergeCells count="1">
    <mergeCell ref="B4:D4"/>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5A48C-C8BC-4E80-A0DF-686B77DB8B55}">
  <dimension ref="B2:D9"/>
  <sheetViews>
    <sheetView zoomScaleNormal="100" workbookViewId="0">
      <selection activeCell="I16" sqref="I16"/>
    </sheetView>
  </sheetViews>
  <sheetFormatPr defaultRowHeight="15" x14ac:dyDescent="0.25"/>
  <cols>
    <col min="2" max="2" width="46.7109375" bestFit="1" customWidth="1"/>
    <col min="3" max="3" width="12.5703125" customWidth="1"/>
    <col min="4" max="4" width="15.42578125" customWidth="1"/>
    <col min="5" max="5" width="11.85546875" customWidth="1"/>
    <col min="6" max="7" width="13.28515625" bestFit="1" customWidth="1"/>
  </cols>
  <sheetData>
    <row r="2" spans="2:4" x14ac:dyDescent="0.25">
      <c r="B2" s="164" t="s">
        <v>715</v>
      </c>
    </row>
    <row r="3" spans="2:4" x14ac:dyDescent="0.25">
      <c r="B3" s="1"/>
    </row>
    <row r="5" spans="2:4" ht="30" x14ac:dyDescent="0.25">
      <c r="B5" s="238" t="s">
        <v>321</v>
      </c>
      <c r="C5" s="237" t="s">
        <v>712</v>
      </c>
      <c r="D5" s="237" t="s">
        <v>713</v>
      </c>
    </row>
    <row r="6" spans="2:4" x14ac:dyDescent="0.25">
      <c r="B6" s="268" t="s">
        <v>377</v>
      </c>
      <c r="C6" s="235">
        <v>45882</v>
      </c>
      <c r="D6" s="235">
        <v>45691</v>
      </c>
    </row>
    <row r="7" spans="2:4" x14ac:dyDescent="0.25">
      <c r="B7" s="268" t="s">
        <v>378</v>
      </c>
      <c r="C7" s="235">
        <v>95683</v>
      </c>
      <c r="D7" s="235">
        <v>90214</v>
      </c>
    </row>
    <row r="8" spans="2:4" x14ac:dyDescent="0.25">
      <c r="B8" s="268" t="s">
        <v>28</v>
      </c>
      <c r="C8" s="235">
        <v>3297</v>
      </c>
      <c r="D8" s="235">
        <v>3297</v>
      </c>
    </row>
    <row r="9" spans="2:4" x14ac:dyDescent="0.25">
      <c r="B9" s="268" t="s">
        <v>44</v>
      </c>
      <c r="C9" s="235">
        <f>SUM(C6:C8)</f>
        <v>144862</v>
      </c>
      <c r="D9" s="235">
        <f>SUM(D6:D8)</f>
        <v>139202</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FAF9A-8651-4276-AB4A-9D9FF7A2783F}">
  <sheetPr>
    <pageSetUpPr fitToPage="1"/>
  </sheetPr>
  <dimension ref="B2:F9"/>
  <sheetViews>
    <sheetView zoomScaleNormal="100" workbookViewId="0">
      <selection activeCell="C5" sqref="C5"/>
    </sheetView>
  </sheetViews>
  <sheetFormatPr defaultRowHeight="15" x14ac:dyDescent="0.25"/>
  <cols>
    <col min="2" max="2" width="31" customWidth="1"/>
    <col min="3" max="5" width="12.5703125" customWidth="1"/>
    <col min="6" max="6" width="15.42578125" customWidth="1"/>
    <col min="7" max="7" width="11.85546875" customWidth="1"/>
    <col min="8" max="9" width="13.28515625" bestFit="1" customWidth="1"/>
  </cols>
  <sheetData>
    <row r="2" spans="2:6" x14ac:dyDescent="0.25">
      <c r="B2" s="164" t="s">
        <v>716</v>
      </c>
    </row>
    <row r="3" spans="2:6" x14ac:dyDescent="0.25">
      <c r="B3" s="1"/>
    </row>
    <row r="5" spans="2:6" ht="30" x14ac:dyDescent="0.25">
      <c r="B5" s="238" t="s">
        <v>321</v>
      </c>
      <c r="C5" s="237" t="s">
        <v>720</v>
      </c>
      <c r="D5" s="237" t="s">
        <v>718</v>
      </c>
      <c r="E5" s="237" t="s">
        <v>719</v>
      </c>
      <c r="F5" s="237" t="s">
        <v>721</v>
      </c>
    </row>
    <row r="6" spans="2:6" x14ac:dyDescent="0.25">
      <c r="B6" s="266" t="s">
        <v>717</v>
      </c>
      <c r="C6" s="239">
        <v>169743</v>
      </c>
      <c r="D6" s="239">
        <v>274984</v>
      </c>
      <c r="E6" s="239">
        <v>-275009</v>
      </c>
      <c r="F6" s="239">
        <f>+C6+D6+E6</f>
        <v>169718</v>
      </c>
    </row>
    <row r="7" spans="2:6" x14ac:dyDescent="0.25">
      <c r="B7" s="266" t="s">
        <v>242</v>
      </c>
      <c r="C7" s="239">
        <v>7568</v>
      </c>
      <c r="D7" s="239">
        <v>0</v>
      </c>
      <c r="E7" s="239">
        <v>0</v>
      </c>
      <c r="F7" s="239">
        <f>+C7+D7+E7</f>
        <v>7568</v>
      </c>
    </row>
    <row r="8" spans="2:6" x14ac:dyDescent="0.25">
      <c r="B8" s="266" t="s">
        <v>28</v>
      </c>
      <c r="C8" s="239">
        <v>21881</v>
      </c>
      <c r="D8" s="239">
        <v>12787</v>
      </c>
      <c r="E8" s="239">
        <v>-11442</v>
      </c>
      <c r="F8" s="239">
        <f>+C8+D8+E8</f>
        <v>23226</v>
      </c>
    </row>
    <row r="9" spans="2:6" x14ac:dyDescent="0.25">
      <c r="B9" s="266" t="s">
        <v>44</v>
      </c>
      <c r="C9" s="239">
        <f>SUM(C6:C8)</f>
        <v>199192</v>
      </c>
      <c r="D9" s="239">
        <f>SUM(D6:D8)</f>
        <v>287771</v>
      </c>
      <c r="E9" s="239">
        <f>SUM(E6:E8)</f>
        <v>-286451</v>
      </c>
      <c r="F9" s="239">
        <f>SUM(F6:F8)</f>
        <v>200512</v>
      </c>
    </row>
  </sheetData>
  <pageMargins left="0.7" right="0.7" top="0.75" bottom="0.75" header="0.3" footer="0.3"/>
  <pageSetup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AF1C6-4594-4EB2-B90E-4054600832F6}">
  <sheetPr>
    <pageSetUpPr fitToPage="1"/>
  </sheetPr>
  <dimension ref="B1:F29"/>
  <sheetViews>
    <sheetView workbookViewId="0">
      <selection activeCell="D5" sqref="D5"/>
    </sheetView>
  </sheetViews>
  <sheetFormatPr defaultRowHeight="15" x14ac:dyDescent="0.25"/>
  <cols>
    <col min="2" max="2" width="83.5703125" customWidth="1"/>
    <col min="3" max="3" width="11.7109375" customWidth="1"/>
    <col min="4" max="4" width="10.42578125" customWidth="1"/>
  </cols>
  <sheetData>
    <row r="1" spans="2:6" x14ac:dyDescent="0.25">
      <c r="B1" s="129"/>
      <c r="C1" s="129"/>
      <c r="D1" s="129"/>
    </row>
    <row r="2" spans="2:6" ht="15.75" thickBot="1" x14ac:dyDescent="0.3">
      <c r="B2" s="122" t="s">
        <v>352</v>
      </c>
      <c r="C2" s="122"/>
      <c r="D2" s="122"/>
    </row>
    <row r="3" spans="2:6" ht="24" customHeight="1" x14ac:dyDescent="0.25">
      <c r="B3" s="123" t="s">
        <v>490</v>
      </c>
      <c r="C3" s="123"/>
      <c r="D3" s="124" t="s">
        <v>251</v>
      </c>
    </row>
    <row r="4" spans="2:6" ht="18.75" customHeight="1" x14ac:dyDescent="0.25">
      <c r="B4" s="7"/>
      <c r="C4" s="7"/>
      <c r="D4" s="83"/>
    </row>
    <row r="5" spans="2:6" ht="45" x14ac:dyDescent="0.25">
      <c r="C5" s="41" t="s">
        <v>528</v>
      </c>
      <c r="D5" s="41" t="s">
        <v>353</v>
      </c>
    </row>
    <row r="6" spans="2:6" x14ac:dyDescent="0.25">
      <c r="C6" s="37" t="s">
        <v>35</v>
      </c>
      <c r="D6" s="37" t="s">
        <v>35</v>
      </c>
    </row>
    <row r="7" spans="2:6" x14ac:dyDescent="0.25">
      <c r="D7" s="37"/>
      <c r="F7" s="184"/>
    </row>
    <row r="8" spans="2:6" ht="15.75" thickBot="1" x14ac:dyDescent="0.3">
      <c r="B8" s="56" t="s">
        <v>361</v>
      </c>
      <c r="C8" s="56">
        <v>903</v>
      </c>
      <c r="D8" s="203">
        <v>0</v>
      </c>
      <c r="F8" s="184"/>
    </row>
    <row r="9" spans="2:6" x14ac:dyDescent="0.25">
      <c r="B9" s="7"/>
      <c r="C9" s="7"/>
    </row>
    <row r="10" spans="2:6" x14ac:dyDescent="0.25">
      <c r="B10" t="s">
        <v>768</v>
      </c>
      <c r="D10" s="22"/>
    </row>
    <row r="11" spans="2:6" x14ac:dyDescent="0.25">
      <c r="B11" s="2" t="s">
        <v>354</v>
      </c>
      <c r="C11" s="204"/>
      <c r="D11" s="22"/>
    </row>
    <row r="12" spans="2:6" x14ac:dyDescent="0.25">
      <c r="B12" t="s">
        <v>355</v>
      </c>
      <c r="C12" s="5">
        <v>0</v>
      </c>
      <c r="D12" s="191">
        <v>3297</v>
      </c>
      <c r="F12" s="184"/>
    </row>
    <row r="13" spans="2:6" ht="15.75" thickBot="1" x14ac:dyDescent="0.3">
      <c r="B13" s="47" t="s">
        <v>356</v>
      </c>
      <c r="C13" s="95">
        <v>0</v>
      </c>
      <c r="D13" s="192">
        <v>118</v>
      </c>
      <c r="F13" s="184"/>
    </row>
    <row r="14" spans="2:6" x14ac:dyDescent="0.25">
      <c r="C14" s="5"/>
      <c r="D14" s="193"/>
    </row>
    <row r="15" spans="2:6" x14ac:dyDescent="0.25">
      <c r="B15" s="1" t="s">
        <v>357</v>
      </c>
      <c r="C15" s="194">
        <f>SUM(C12:C14)+C8</f>
        <v>903</v>
      </c>
      <c r="D15" s="194">
        <f>SUM(D12:D14)+D8</f>
        <v>3415</v>
      </c>
      <c r="F15" s="184"/>
    </row>
    <row r="16" spans="2:6" x14ac:dyDescent="0.25">
      <c r="B16" s="2"/>
      <c r="C16" s="204"/>
      <c r="D16" s="102"/>
    </row>
    <row r="17" spans="2:4" x14ac:dyDescent="0.25">
      <c r="B17" t="s">
        <v>529</v>
      </c>
      <c r="C17" s="5"/>
      <c r="D17" s="102"/>
    </row>
    <row r="18" spans="2:4" x14ac:dyDescent="0.25">
      <c r="B18" s="2" t="s">
        <v>354</v>
      </c>
      <c r="C18" s="204"/>
      <c r="D18" s="102"/>
    </row>
    <row r="19" spans="2:4" x14ac:dyDescent="0.25">
      <c r="B19" t="s">
        <v>355</v>
      </c>
      <c r="C19" s="5">
        <v>1802</v>
      </c>
      <c r="D19" s="22">
        <v>-1869</v>
      </c>
    </row>
    <row r="20" spans="2:4" x14ac:dyDescent="0.25">
      <c r="B20" t="s">
        <v>356</v>
      </c>
      <c r="C20" s="5">
        <v>341</v>
      </c>
      <c r="D20" s="22">
        <v>-525</v>
      </c>
    </row>
    <row r="21" spans="2:4" ht="23.25" customHeight="1" x14ac:dyDescent="0.25">
      <c r="B21" s="9"/>
      <c r="C21" s="205"/>
      <c r="D21" s="101"/>
    </row>
    <row r="22" spans="2:4" ht="45" x14ac:dyDescent="0.25">
      <c r="B22" s="2" t="s">
        <v>358</v>
      </c>
      <c r="C22" s="204"/>
      <c r="D22" s="101"/>
    </row>
    <row r="23" spans="2:4" x14ac:dyDescent="0.25">
      <c r="B23" s="2" t="s">
        <v>354</v>
      </c>
      <c r="C23" s="204"/>
      <c r="D23" s="101"/>
    </row>
    <row r="24" spans="2:4" ht="15.75" thickBot="1" x14ac:dyDescent="0.3">
      <c r="B24" s="47" t="s">
        <v>356</v>
      </c>
      <c r="C24" s="95">
        <v>525</v>
      </c>
      <c r="D24" s="54">
        <v>-118</v>
      </c>
    </row>
    <row r="25" spans="2:4" x14ac:dyDescent="0.25">
      <c r="B25" s="9"/>
      <c r="C25" s="205"/>
      <c r="D25" s="35"/>
    </row>
    <row r="26" spans="2:4" ht="15.75" thickBot="1" x14ac:dyDescent="0.3">
      <c r="B26" s="133"/>
      <c r="C26" s="206"/>
      <c r="D26" s="135"/>
    </row>
    <row r="27" spans="2:4" ht="25.5" customHeight="1" thickBot="1" x14ac:dyDescent="0.3">
      <c r="B27" s="99" t="s">
        <v>359</v>
      </c>
      <c r="C27" s="136">
        <f>SUM(C18:C26)</f>
        <v>2668</v>
      </c>
      <c r="D27" s="136">
        <f>SUM(D14:D26)</f>
        <v>903</v>
      </c>
    </row>
    <row r="28" spans="2:4" ht="25.5" customHeight="1" thickBot="1" x14ac:dyDescent="0.3">
      <c r="B28" s="46" t="s">
        <v>360</v>
      </c>
      <c r="C28" s="48">
        <f>+C27+C15</f>
        <v>3571</v>
      </c>
      <c r="D28" s="103">
        <f>D27</f>
        <v>903</v>
      </c>
    </row>
    <row r="29" spans="2:4" x14ac:dyDescent="0.25">
      <c r="C29" s="5"/>
    </row>
  </sheetData>
  <pageMargins left="0.7" right="0.7" top="0.75" bottom="0.75" header="0.3" footer="0.3"/>
  <pageSetup scale="78"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A98F0-0D4C-413F-8D3B-4C860B17EDCB}">
  <sheetPr>
    <pageSetUpPr fitToPage="1"/>
  </sheetPr>
  <dimension ref="B2:F11"/>
  <sheetViews>
    <sheetView zoomScaleNormal="100" workbookViewId="0">
      <selection activeCell="C4" sqref="C4"/>
    </sheetView>
  </sheetViews>
  <sheetFormatPr defaultRowHeight="15" x14ac:dyDescent="0.25"/>
  <cols>
    <col min="2" max="2" width="39.7109375" bestFit="1" customWidth="1"/>
    <col min="3" max="4" width="11.7109375" customWidth="1"/>
    <col min="5" max="5" width="13.42578125" customWidth="1"/>
    <col min="6" max="6" width="13" customWidth="1"/>
  </cols>
  <sheetData>
    <row r="2" spans="2:6" x14ac:dyDescent="0.25">
      <c r="B2" s="164" t="s">
        <v>328</v>
      </c>
    </row>
    <row r="4" spans="2:6" ht="30" x14ac:dyDescent="0.25">
      <c r="B4" s="240" t="s">
        <v>328</v>
      </c>
      <c r="C4" s="241" t="s">
        <v>701</v>
      </c>
      <c r="D4" s="241" t="s">
        <v>495</v>
      </c>
      <c r="E4" s="241" t="s">
        <v>496</v>
      </c>
      <c r="F4" s="241" t="s">
        <v>497</v>
      </c>
    </row>
    <row r="5" spans="2:6" x14ac:dyDescent="0.25">
      <c r="B5" s="266" t="s">
        <v>329</v>
      </c>
      <c r="C5" s="264">
        <v>8</v>
      </c>
      <c r="D5" s="264"/>
      <c r="E5" s="265"/>
      <c r="F5" s="264">
        <f>SUM(C5:E5)</f>
        <v>8</v>
      </c>
    </row>
    <row r="6" spans="2:6" x14ac:dyDescent="0.25">
      <c r="B6" s="266" t="s">
        <v>42</v>
      </c>
      <c r="C6" s="264">
        <v>31</v>
      </c>
      <c r="D6" s="267">
        <v>1</v>
      </c>
      <c r="E6" s="265">
        <v>-1</v>
      </c>
      <c r="F6" s="264">
        <f t="shared" ref="F6:F11" si="0">SUM(C6:E6)</f>
        <v>31</v>
      </c>
    </row>
    <row r="7" spans="2:6" x14ac:dyDescent="0.25">
      <c r="B7" s="268" t="s">
        <v>330</v>
      </c>
      <c r="C7" s="264">
        <v>80</v>
      </c>
      <c r="D7" s="267"/>
      <c r="E7" s="265"/>
      <c r="F7" s="264">
        <f t="shared" si="0"/>
        <v>80</v>
      </c>
    </row>
    <row r="8" spans="2:6" x14ac:dyDescent="0.25">
      <c r="B8" s="266" t="s">
        <v>331</v>
      </c>
      <c r="C8" s="264">
        <v>25</v>
      </c>
      <c r="D8" s="269"/>
      <c r="E8" s="265"/>
      <c r="F8" s="264">
        <f t="shared" si="0"/>
        <v>25</v>
      </c>
    </row>
    <row r="9" spans="2:6" x14ac:dyDescent="0.25">
      <c r="B9" s="266" t="s">
        <v>332</v>
      </c>
      <c r="C9" s="264">
        <v>28</v>
      </c>
      <c r="D9" s="267"/>
      <c r="E9" s="265"/>
      <c r="F9" s="264">
        <f t="shared" si="0"/>
        <v>28</v>
      </c>
    </row>
    <row r="10" spans="2:6" x14ac:dyDescent="0.25">
      <c r="B10" s="266" t="s">
        <v>333</v>
      </c>
      <c r="C10" s="264">
        <v>12</v>
      </c>
      <c r="D10" s="270"/>
      <c r="E10" s="265"/>
      <c r="F10" s="264">
        <f t="shared" si="0"/>
        <v>12</v>
      </c>
    </row>
    <row r="11" spans="2:6" x14ac:dyDescent="0.25">
      <c r="B11" s="266" t="s">
        <v>334</v>
      </c>
      <c r="C11" s="264">
        <v>48</v>
      </c>
      <c r="D11" s="267">
        <v>2</v>
      </c>
      <c r="E11" s="265">
        <v>-3</v>
      </c>
      <c r="F11" s="264">
        <f t="shared" si="0"/>
        <v>47</v>
      </c>
    </row>
  </sheetData>
  <pageMargins left="0.7" right="0.7" top="0.75" bottom="0.75" header="0.3" footer="0.3"/>
  <pageSetup scale="91"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93274-EF60-4A88-AF41-625CBE87A009}">
  <sheetPr>
    <pageSetUpPr fitToPage="1"/>
  </sheetPr>
  <dimension ref="B2:E15"/>
  <sheetViews>
    <sheetView topLeftCell="A2" zoomScaleNormal="100" workbookViewId="0">
      <selection activeCell="C6" sqref="C6"/>
    </sheetView>
  </sheetViews>
  <sheetFormatPr defaultRowHeight="15" x14ac:dyDescent="0.25"/>
  <cols>
    <col min="2" max="2" width="37" customWidth="1"/>
    <col min="3" max="4" width="11.7109375" customWidth="1"/>
    <col min="5" max="5" width="26.42578125" bestFit="1" customWidth="1"/>
  </cols>
  <sheetData>
    <row r="2" spans="2:5" x14ac:dyDescent="0.25">
      <c r="B2" s="164" t="s">
        <v>733</v>
      </c>
    </row>
    <row r="4" spans="2:5" x14ac:dyDescent="0.25">
      <c r="B4" s="188" t="s">
        <v>732</v>
      </c>
    </row>
    <row r="6" spans="2:5" ht="30" x14ac:dyDescent="0.25">
      <c r="B6" s="242" t="s">
        <v>723</v>
      </c>
      <c r="C6" s="237" t="s">
        <v>704</v>
      </c>
      <c r="D6" s="237" t="s">
        <v>703</v>
      </c>
      <c r="E6" s="232" t="s">
        <v>722</v>
      </c>
    </row>
    <row r="7" spans="2:5" x14ac:dyDescent="0.25">
      <c r="B7" s="263" t="s">
        <v>724</v>
      </c>
      <c r="C7" s="264"/>
      <c r="D7" s="264"/>
      <c r="E7" s="265"/>
    </row>
    <row r="8" spans="2:5" x14ac:dyDescent="0.25">
      <c r="B8" s="263" t="s">
        <v>725</v>
      </c>
      <c r="C8" s="244">
        <v>139228</v>
      </c>
      <c r="D8" s="244">
        <v>132006</v>
      </c>
      <c r="E8" s="300" t="s">
        <v>730</v>
      </c>
    </row>
    <row r="9" spans="2:5" x14ac:dyDescent="0.25">
      <c r="B9" s="96" t="s">
        <v>726</v>
      </c>
      <c r="C9" s="244">
        <v>986</v>
      </c>
      <c r="D9" s="244">
        <v>1132</v>
      </c>
      <c r="E9" s="301"/>
    </row>
    <row r="10" spans="2:5" x14ac:dyDescent="0.25">
      <c r="B10" s="263" t="s">
        <v>44</v>
      </c>
      <c r="C10" s="244">
        <f>+C8+C9</f>
        <v>140214</v>
      </c>
      <c r="D10" s="244">
        <f>+D8+D9</f>
        <v>133138</v>
      </c>
      <c r="E10" s="302"/>
    </row>
    <row r="11" spans="2:5" x14ac:dyDescent="0.25">
      <c r="B11" s="263"/>
      <c r="C11" s="244"/>
      <c r="D11" s="244"/>
      <c r="E11" s="265"/>
    </row>
    <row r="12" spans="2:5" x14ac:dyDescent="0.25">
      <c r="B12" s="263" t="s">
        <v>727</v>
      </c>
      <c r="C12" s="244"/>
      <c r="D12" s="244"/>
      <c r="E12" s="265"/>
    </row>
    <row r="13" spans="2:5" x14ac:dyDescent="0.25">
      <c r="B13" s="263" t="s">
        <v>728</v>
      </c>
      <c r="C13" s="244">
        <v>2641</v>
      </c>
      <c r="D13" s="244">
        <v>2764</v>
      </c>
      <c r="E13" s="300" t="s">
        <v>731</v>
      </c>
    </row>
    <row r="14" spans="2:5" x14ac:dyDescent="0.25">
      <c r="B14" s="263" t="s">
        <v>729</v>
      </c>
      <c r="C14" s="244">
        <v>18854</v>
      </c>
      <c r="D14" s="244">
        <v>19775</v>
      </c>
      <c r="E14" s="301"/>
    </row>
    <row r="15" spans="2:5" x14ac:dyDescent="0.25">
      <c r="B15" s="263" t="s">
        <v>44</v>
      </c>
      <c r="C15" s="244">
        <f>+C13+C14</f>
        <v>21495</v>
      </c>
      <c r="D15" s="243">
        <f>+D13+D14</f>
        <v>22539</v>
      </c>
      <c r="E15" s="302"/>
    </row>
  </sheetData>
  <mergeCells count="2">
    <mergeCell ref="E8:E10"/>
    <mergeCell ref="E13:E15"/>
  </mergeCells>
  <pageMargins left="0.7" right="0.7" top="0.75" bottom="0.75" header="0.3" footer="0.3"/>
  <pageSetup scale="94"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0E5BC-B77A-45B0-99CE-82C5EA637CC0}">
  <sheetPr>
    <pageSetUpPr fitToPage="1"/>
  </sheetPr>
  <dimension ref="A2:F16"/>
  <sheetViews>
    <sheetView topLeftCell="A4" zoomScaleNormal="100" workbookViewId="0">
      <selection activeCell="B14" sqref="B14"/>
    </sheetView>
  </sheetViews>
  <sheetFormatPr defaultRowHeight="15" x14ac:dyDescent="0.25"/>
  <cols>
    <col min="2" max="2" width="34.7109375" customWidth="1"/>
    <col min="3" max="3" width="19.85546875" customWidth="1"/>
    <col min="4" max="4" width="17.5703125" customWidth="1"/>
    <col min="5" max="5" width="18" customWidth="1"/>
  </cols>
  <sheetData>
    <row r="2" spans="1:6" x14ac:dyDescent="0.25">
      <c r="B2" s="164" t="s">
        <v>302</v>
      </c>
    </row>
    <row r="3" spans="1:6" x14ac:dyDescent="0.25">
      <c r="B3" s="181"/>
      <c r="C3" s="181"/>
      <c r="D3" s="181"/>
      <c r="E3" s="181"/>
    </row>
    <row r="4" spans="1:6" ht="60" customHeight="1" x14ac:dyDescent="0.25">
      <c r="A4" s="182"/>
      <c r="B4" s="252" t="s">
        <v>303</v>
      </c>
      <c r="C4" s="253" t="s">
        <v>49</v>
      </c>
      <c r="D4" s="253" t="s">
        <v>48</v>
      </c>
      <c r="E4" s="253" t="s">
        <v>304</v>
      </c>
      <c r="F4" s="254"/>
    </row>
    <row r="5" spans="1:6" ht="84" customHeight="1" x14ac:dyDescent="0.25">
      <c r="A5" s="182"/>
      <c r="B5" s="255" t="s">
        <v>734</v>
      </c>
      <c r="C5" s="256" t="s">
        <v>735</v>
      </c>
      <c r="D5" s="256" t="s">
        <v>736</v>
      </c>
      <c r="E5" s="256" t="s">
        <v>737</v>
      </c>
      <c r="F5" s="254"/>
    </row>
    <row r="6" spans="1:6" ht="45" x14ac:dyDescent="0.25">
      <c r="A6" s="182"/>
      <c r="B6" s="247" t="s">
        <v>51</v>
      </c>
      <c r="C6" s="257" t="s">
        <v>417</v>
      </c>
      <c r="D6" s="258" t="s">
        <v>122</v>
      </c>
      <c r="E6" s="258" t="s">
        <v>57</v>
      </c>
    </row>
    <row r="7" spans="1:6" x14ac:dyDescent="0.25">
      <c r="A7" s="182"/>
      <c r="B7" s="247" t="s">
        <v>305</v>
      </c>
      <c r="C7" s="259" t="s">
        <v>308</v>
      </c>
      <c r="D7" s="259" t="s">
        <v>309</v>
      </c>
      <c r="E7" s="259" t="s">
        <v>310</v>
      </c>
    </row>
    <row r="8" spans="1:6" ht="30" x14ac:dyDescent="0.25">
      <c r="A8" s="182"/>
      <c r="B8" s="249" t="s">
        <v>306</v>
      </c>
      <c r="C8" s="259" t="s">
        <v>311</v>
      </c>
      <c r="D8" s="259" t="s">
        <v>312</v>
      </c>
      <c r="E8" s="259" t="s">
        <v>313</v>
      </c>
    </row>
    <row r="9" spans="1:6" x14ac:dyDescent="0.25">
      <c r="A9" s="182"/>
      <c r="B9" s="247" t="s">
        <v>466</v>
      </c>
      <c r="C9" s="260">
        <v>6.5199999999999994E-2</v>
      </c>
      <c r="D9" s="260">
        <v>5.3600000000000002E-2</v>
      </c>
      <c r="E9" s="260">
        <v>6.5299999999999997E-2</v>
      </c>
    </row>
    <row r="10" spans="1:6" x14ac:dyDescent="0.25">
      <c r="A10" s="182"/>
      <c r="B10" s="247" t="s">
        <v>322</v>
      </c>
      <c r="C10" s="259">
        <v>2037</v>
      </c>
      <c r="D10" s="259">
        <v>2048</v>
      </c>
      <c r="E10" s="259">
        <v>2047</v>
      </c>
    </row>
    <row r="11" spans="1:6" x14ac:dyDescent="0.25">
      <c r="A11" s="182"/>
      <c r="B11" s="247" t="s">
        <v>416</v>
      </c>
      <c r="C11" s="248">
        <v>67100</v>
      </c>
      <c r="D11" s="248">
        <v>123690</v>
      </c>
      <c r="E11" s="248">
        <v>71382</v>
      </c>
    </row>
    <row r="12" spans="1:6" x14ac:dyDescent="0.25">
      <c r="A12" s="182"/>
      <c r="B12" s="247" t="s">
        <v>738</v>
      </c>
      <c r="C12" s="248">
        <v>64000</v>
      </c>
      <c r="D12" s="248">
        <v>120150</v>
      </c>
      <c r="E12" s="248">
        <v>69985</v>
      </c>
    </row>
    <row r="13" spans="1:6" x14ac:dyDescent="0.25">
      <c r="A13" s="182"/>
      <c r="B13" s="247" t="s">
        <v>307</v>
      </c>
      <c r="C13" s="248">
        <v>122786</v>
      </c>
      <c r="D13" s="248">
        <v>321211</v>
      </c>
      <c r="E13" s="248">
        <v>211466</v>
      </c>
    </row>
    <row r="14" spans="1:6" x14ac:dyDescent="0.25">
      <c r="A14" s="182"/>
      <c r="B14" s="247" t="s">
        <v>739</v>
      </c>
      <c r="C14" s="248">
        <v>4400</v>
      </c>
      <c r="D14" s="248">
        <v>6630</v>
      </c>
      <c r="E14" s="248">
        <v>4700</v>
      </c>
    </row>
    <row r="15" spans="1:6" ht="30" x14ac:dyDescent="0.25">
      <c r="A15" s="182"/>
      <c r="B15" s="249" t="s">
        <v>740</v>
      </c>
      <c r="C15" s="248">
        <v>4037</v>
      </c>
      <c r="D15" s="248">
        <v>12610</v>
      </c>
      <c r="E15" s="248">
        <v>5401</v>
      </c>
    </row>
    <row r="16" spans="1:6" ht="45" x14ac:dyDescent="0.25">
      <c r="A16" s="182"/>
      <c r="B16" s="261" t="s">
        <v>741</v>
      </c>
      <c r="C16" s="262">
        <v>64293</v>
      </c>
      <c r="D16" s="262">
        <v>362999</v>
      </c>
      <c r="E16" s="262">
        <v>139512</v>
      </c>
    </row>
  </sheetData>
  <pageMargins left="0.7" right="0.7" top="0.75" bottom="0.75" header="0.3" footer="0.3"/>
  <pageSetup scale="91"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F9ACB-207F-413D-ACFB-B0670814FCD4}">
  <sheetPr>
    <pageSetUpPr fitToPage="1"/>
  </sheetPr>
  <dimension ref="A2:C12"/>
  <sheetViews>
    <sheetView zoomScaleNormal="100" workbookViewId="0">
      <selection activeCell="M18" sqref="M18"/>
    </sheetView>
  </sheetViews>
  <sheetFormatPr defaultRowHeight="15" x14ac:dyDescent="0.25"/>
  <cols>
    <col min="2" max="2" width="63" customWidth="1"/>
    <col min="3" max="3" width="18.42578125" customWidth="1"/>
  </cols>
  <sheetData>
    <row r="2" spans="1:3" x14ac:dyDescent="0.25">
      <c r="B2" s="164" t="s">
        <v>743</v>
      </c>
    </row>
    <row r="3" spans="1:3" x14ac:dyDescent="0.25">
      <c r="B3" s="181"/>
      <c r="C3" s="181"/>
    </row>
    <row r="4" spans="1:3" ht="30" x14ac:dyDescent="0.25">
      <c r="A4" s="182"/>
      <c r="B4" s="245" t="s">
        <v>723</v>
      </c>
      <c r="C4" s="246" t="s">
        <v>742</v>
      </c>
    </row>
    <row r="5" spans="1:3" x14ac:dyDescent="0.25">
      <c r="A5" s="182"/>
      <c r="B5" s="247" t="s">
        <v>744</v>
      </c>
      <c r="C5" s="248">
        <v>72976</v>
      </c>
    </row>
    <row r="6" spans="1:3" ht="30" x14ac:dyDescent="0.25">
      <c r="A6" s="182"/>
      <c r="B6" s="249" t="s">
        <v>745</v>
      </c>
      <c r="C6" s="248">
        <v>69945</v>
      </c>
    </row>
    <row r="7" spans="1:3" x14ac:dyDescent="0.25">
      <c r="A7" s="182"/>
      <c r="B7" s="247" t="s">
        <v>746</v>
      </c>
      <c r="C7" s="248">
        <v>48429</v>
      </c>
    </row>
    <row r="8" spans="1:3" x14ac:dyDescent="0.25">
      <c r="A8" s="182"/>
      <c r="B8" s="247" t="s">
        <v>747</v>
      </c>
      <c r="C8" s="248">
        <v>45193</v>
      </c>
    </row>
    <row r="9" spans="1:3" ht="50.25" customHeight="1" x14ac:dyDescent="0.25">
      <c r="A9" s="182"/>
      <c r="B9" s="249" t="s">
        <v>748</v>
      </c>
      <c r="C9" s="248">
        <v>20877</v>
      </c>
    </row>
    <row r="10" spans="1:3" x14ac:dyDescent="0.25">
      <c r="A10" s="182"/>
      <c r="B10" s="247" t="s">
        <v>749</v>
      </c>
      <c r="C10" s="248">
        <v>5760</v>
      </c>
    </row>
    <row r="11" spans="1:3" x14ac:dyDescent="0.25">
      <c r="A11" s="182"/>
      <c r="B11" s="247" t="s">
        <v>750</v>
      </c>
      <c r="C11" s="248">
        <v>39990</v>
      </c>
    </row>
    <row r="12" spans="1:3" x14ac:dyDescent="0.25">
      <c r="A12" s="182"/>
      <c r="B12" s="250" t="s">
        <v>44</v>
      </c>
      <c r="C12" s="251">
        <f>SUM(C5:C11)</f>
        <v>303170</v>
      </c>
    </row>
  </sheetData>
  <pageMargins left="0.7" right="0.7" top="0.75" bottom="0.75" header="0.3" footer="0.3"/>
  <pageSetup scale="9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C67CE-CC27-4D5B-A53F-41885CA6B086}">
  <sheetPr>
    <pageSetUpPr fitToPage="1"/>
  </sheetPr>
  <dimension ref="B2:G24"/>
  <sheetViews>
    <sheetView zoomScaleNormal="100" workbookViewId="0">
      <selection activeCell="G7" sqref="G7:G8"/>
    </sheetView>
  </sheetViews>
  <sheetFormatPr defaultRowHeight="15" x14ac:dyDescent="0.25"/>
  <cols>
    <col min="2" max="2" width="8.140625" customWidth="1"/>
    <col min="3" max="3" width="14" customWidth="1"/>
    <col min="4" max="5" width="12" customWidth="1"/>
    <col min="6" max="6" width="12.140625" customWidth="1"/>
    <col min="7" max="7" width="56" customWidth="1"/>
  </cols>
  <sheetData>
    <row r="2" spans="2:7" ht="15.75" x14ac:dyDescent="0.25">
      <c r="B2" s="167" t="s">
        <v>338</v>
      </c>
    </row>
    <row r="3" spans="2:7" x14ac:dyDescent="0.25">
      <c r="D3" s="2"/>
      <c r="E3" s="2"/>
    </row>
    <row r="4" spans="2:7" ht="43.5" customHeight="1" x14ac:dyDescent="0.25">
      <c r="B4" s="303" t="s">
        <v>751</v>
      </c>
      <c r="C4" s="304"/>
      <c r="D4" s="237" t="s">
        <v>752</v>
      </c>
      <c r="E4" s="237" t="s">
        <v>754</v>
      </c>
      <c r="F4" s="237" t="s">
        <v>753</v>
      </c>
      <c r="G4" s="273" t="s">
        <v>337</v>
      </c>
    </row>
    <row r="5" spans="2:7" ht="35.25" customHeight="1" x14ac:dyDescent="0.25">
      <c r="B5" s="305" t="s">
        <v>756</v>
      </c>
      <c r="C5" s="308" t="s">
        <v>755</v>
      </c>
      <c r="D5" s="274">
        <v>1519233</v>
      </c>
      <c r="E5" s="274">
        <v>1610836</v>
      </c>
      <c r="F5" s="274">
        <v>1610836</v>
      </c>
      <c r="G5" s="310" t="s">
        <v>761</v>
      </c>
    </row>
    <row r="6" spans="2:7" ht="24" customHeight="1" x14ac:dyDescent="0.25">
      <c r="B6" s="306"/>
      <c r="C6" s="309"/>
      <c r="D6" s="275" t="s">
        <v>760</v>
      </c>
      <c r="E6" s="276">
        <f>E5-D5</f>
        <v>91603</v>
      </c>
      <c r="F6" s="276">
        <f>F5-E5</f>
        <v>0</v>
      </c>
      <c r="G6" s="311"/>
    </row>
    <row r="7" spans="2:7" ht="45" customHeight="1" x14ac:dyDescent="0.25">
      <c r="B7" s="306"/>
      <c r="C7" s="308" t="s">
        <v>93</v>
      </c>
      <c r="D7" s="274">
        <v>573554</v>
      </c>
      <c r="E7" s="274">
        <v>510123</v>
      </c>
      <c r="F7" s="274">
        <v>646077</v>
      </c>
      <c r="G7" s="310" t="s">
        <v>762</v>
      </c>
    </row>
    <row r="8" spans="2:7" ht="34.5" customHeight="1" x14ac:dyDescent="0.25">
      <c r="B8" s="307"/>
      <c r="C8" s="309"/>
      <c r="D8" s="275" t="s">
        <v>760</v>
      </c>
      <c r="E8" s="276">
        <f>E7-D7</f>
        <v>-63431</v>
      </c>
      <c r="F8" s="276">
        <f>F7-E7</f>
        <v>135954</v>
      </c>
      <c r="G8" s="311"/>
    </row>
    <row r="9" spans="2:7" ht="25.5" customHeight="1" x14ac:dyDescent="0.25">
      <c r="B9" s="305" t="s">
        <v>757</v>
      </c>
      <c r="C9" s="308" t="s">
        <v>764</v>
      </c>
      <c r="D9" s="274">
        <v>177038</v>
      </c>
      <c r="E9" s="274">
        <v>157498</v>
      </c>
      <c r="F9" s="274">
        <v>201072</v>
      </c>
      <c r="G9" s="310" t="s">
        <v>763</v>
      </c>
    </row>
    <row r="10" spans="2:7" ht="22.5" customHeight="1" x14ac:dyDescent="0.25">
      <c r="B10" s="306"/>
      <c r="C10" s="309"/>
      <c r="D10" s="275" t="s">
        <v>760</v>
      </c>
      <c r="E10" s="276">
        <f>E9-D9</f>
        <v>-19540</v>
      </c>
      <c r="F10" s="276">
        <f>F9-E9</f>
        <v>43574</v>
      </c>
      <c r="G10" s="311"/>
    </row>
    <row r="11" spans="2:7" ht="27.75" customHeight="1" x14ac:dyDescent="0.25">
      <c r="B11" s="306"/>
      <c r="C11" s="308" t="s">
        <v>269</v>
      </c>
      <c r="D11" s="274">
        <v>144220</v>
      </c>
      <c r="E11" s="274">
        <v>169200</v>
      </c>
      <c r="F11" s="274">
        <v>163771</v>
      </c>
      <c r="G11" s="310" t="s">
        <v>765</v>
      </c>
    </row>
    <row r="12" spans="2:7" ht="19.5" customHeight="1" x14ac:dyDescent="0.25">
      <c r="B12" s="306"/>
      <c r="C12" s="309"/>
      <c r="D12" s="275" t="s">
        <v>760</v>
      </c>
      <c r="E12" s="276">
        <f>E11-D11</f>
        <v>24980</v>
      </c>
      <c r="F12" s="276">
        <f>F11-E11</f>
        <v>-5429</v>
      </c>
      <c r="G12" s="311"/>
    </row>
    <row r="13" spans="2:7" ht="18" customHeight="1" x14ac:dyDescent="0.25">
      <c r="B13" s="306"/>
      <c r="C13" s="308" t="s">
        <v>6</v>
      </c>
      <c r="D13" s="274">
        <v>98751</v>
      </c>
      <c r="E13" s="274">
        <v>107068</v>
      </c>
      <c r="F13" s="274">
        <v>113755</v>
      </c>
      <c r="G13" s="310" t="s">
        <v>766</v>
      </c>
    </row>
    <row r="14" spans="2:7" ht="19.5" customHeight="1" x14ac:dyDescent="0.25">
      <c r="B14" s="306"/>
      <c r="C14" s="309"/>
      <c r="D14" s="275" t="s">
        <v>760</v>
      </c>
      <c r="E14" s="276">
        <f>E13-D13</f>
        <v>8317</v>
      </c>
      <c r="F14" s="276">
        <f>F13-E13</f>
        <v>6687</v>
      </c>
      <c r="G14" s="311"/>
    </row>
    <row r="15" spans="2:7" ht="32.25" customHeight="1" x14ac:dyDescent="0.25">
      <c r="B15" s="306"/>
      <c r="C15" s="308" t="s">
        <v>758</v>
      </c>
      <c r="D15" s="274">
        <v>4794</v>
      </c>
      <c r="E15" s="274">
        <v>840</v>
      </c>
      <c r="F15" s="274">
        <v>10074</v>
      </c>
      <c r="G15" s="310" t="s">
        <v>767</v>
      </c>
    </row>
    <row r="16" spans="2:7" x14ac:dyDescent="0.25">
      <c r="B16" s="306"/>
      <c r="C16" s="309"/>
      <c r="D16" s="275" t="s">
        <v>760</v>
      </c>
      <c r="E16" s="276">
        <f>E15-D15</f>
        <v>-3954</v>
      </c>
      <c r="F16" s="276">
        <f>F15-E15</f>
        <v>9234</v>
      </c>
      <c r="G16" s="311"/>
    </row>
    <row r="17" spans="2:7" ht="26.25" customHeight="1" x14ac:dyDescent="0.25">
      <c r="B17" s="306"/>
      <c r="C17" s="308" t="s">
        <v>561</v>
      </c>
      <c r="D17" s="274">
        <v>38037</v>
      </c>
      <c r="E17" s="274">
        <v>61089</v>
      </c>
      <c r="F17" s="274">
        <v>3143</v>
      </c>
      <c r="G17" s="310" t="s">
        <v>770</v>
      </c>
    </row>
    <row r="18" spans="2:7" ht="20.25" customHeight="1" x14ac:dyDescent="0.25">
      <c r="B18" s="306"/>
      <c r="C18" s="309"/>
      <c r="D18" s="275" t="s">
        <v>760</v>
      </c>
      <c r="E18" s="276">
        <f>E17-D17</f>
        <v>23052</v>
      </c>
      <c r="F18" s="276">
        <f>F17-E17</f>
        <v>-57946</v>
      </c>
      <c r="G18" s="311"/>
    </row>
    <row r="19" spans="2:7" ht="30" customHeight="1" x14ac:dyDescent="0.25">
      <c r="B19" s="306"/>
      <c r="C19" s="308" t="s">
        <v>630</v>
      </c>
      <c r="D19" s="274">
        <v>193154</v>
      </c>
      <c r="E19" s="274">
        <v>170909</v>
      </c>
      <c r="F19" s="274">
        <v>176700</v>
      </c>
      <c r="G19" s="310" t="s">
        <v>771</v>
      </c>
    </row>
    <row r="20" spans="2:7" ht="20.25" customHeight="1" x14ac:dyDescent="0.25">
      <c r="B20" s="306"/>
      <c r="C20" s="309"/>
      <c r="D20" s="275" t="s">
        <v>760</v>
      </c>
      <c r="E20" s="276">
        <f>E19-D19</f>
        <v>-22245</v>
      </c>
      <c r="F20" s="276">
        <f>F19-E19</f>
        <v>5791</v>
      </c>
      <c r="G20" s="311"/>
    </row>
    <row r="21" spans="2:7" ht="30" customHeight="1" x14ac:dyDescent="0.25">
      <c r="B21" s="306"/>
      <c r="C21" s="308" t="s">
        <v>642</v>
      </c>
      <c r="D21" s="274">
        <v>46216</v>
      </c>
      <c r="E21" s="274">
        <v>63219</v>
      </c>
      <c r="F21" s="274">
        <v>51808</v>
      </c>
      <c r="G21" s="310" t="s">
        <v>772</v>
      </c>
    </row>
    <row r="22" spans="2:7" ht="18" customHeight="1" x14ac:dyDescent="0.25">
      <c r="B22" s="306"/>
      <c r="C22" s="309"/>
      <c r="D22" s="275" t="s">
        <v>760</v>
      </c>
      <c r="E22" s="276">
        <f>E21-D21</f>
        <v>17003</v>
      </c>
      <c r="F22" s="276">
        <f>F21-E21</f>
        <v>-11411</v>
      </c>
      <c r="G22" s="311"/>
    </row>
    <row r="23" spans="2:7" ht="30" customHeight="1" x14ac:dyDescent="0.25">
      <c r="B23" s="306"/>
      <c r="C23" s="308" t="s">
        <v>759</v>
      </c>
      <c r="D23" s="274">
        <v>9473</v>
      </c>
      <c r="E23" s="274">
        <v>3000</v>
      </c>
      <c r="F23" s="274">
        <v>22721</v>
      </c>
      <c r="G23" s="310" t="s">
        <v>773</v>
      </c>
    </row>
    <row r="24" spans="2:7" ht="28.5" customHeight="1" x14ac:dyDescent="0.25">
      <c r="B24" s="306"/>
      <c r="C24" s="309"/>
      <c r="D24" s="275" t="s">
        <v>760</v>
      </c>
      <c r="E24" s="276">
        <f>E23-D23</f>
        <v>-6473</v>
      </c>
      <c r="F24" s="276">
        <f>F23-E23</f>
        <v>19721</v>
      </c>
      <c r="G24" s="311"/>
    </row>
  </sheetData>
  <mergeCells count="23">
    <mergeCell ref="G23:G24"/>
    <mergeCell ref="G15:G16"/>
    <mergeCell ref="C15:C16"/>
    <mergeCell ref="G17:G18"/>
    <mergeCell ref="G19:G20"/>
    <mergeCell ref="G21:G22"/>
    <mergeCell ref="G7:G8"/>
    <mergeCell ref="G5:G6"/>
    <mergeCell ref="C11:C12"/>
    <mergeCell ref="C9:C10"/>
    <mergeCell ref="C13:C14"/>
    <mergeCell ref="C5:C6"/>
    <mergeCell ref="G9:G10"/>
    <mergeCell ref="G11:G12"/>
    <mergeCell ref="G13:G14"/>
    <mergeCell ref="B4:C4"/>
    <mergeCell ref="B5:B8"/>
    <mergeCell ref="B9:B24"/>
    <mergeCell ref="C7:C8"/>
    <mergeCell ref="C17:C18"/>
    <mergeCell ref="C19:C20"/>
    <mergeCell ref="C21:C22"/>
    <mergeCell ref="C23:C24"/>
  </mergeCells>
  <pageMargins left="0.7" right="0.7" top="0.75" bottom="0.75" header="0.3" footer="0.3"/>
  <pageSetup scale="73"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C7627-3976-413D-B032-9E0E196A2686}">
  <sheetPr>
    <pageSetUpPr fitToPage="1"/>
  </sheetPr>
  <dimension ref="B2:F20"/>
  <sheetViews>
    <sheetView topLeftCell="A14" zoomScaleNormal="100" workbookViewId="0">
      <selection activeCell="F19" sqref="F19:F20"/>
    </sheetView>
  </sheetViews>
  <sheetFormatPr defaultRowHeight="15" x14ac:dyDescent="0.25"/>
  <cols>
    <col min="2" max="2" width="18.5703125" customWidth="1"/>
    <col min="3" max="4" width="11.140625" customWidth="1"/>
    <col min="5" max="5" width="12.140625" customWidth="1"/>
    <col min="6" max="6" width="59.5703125" customWidth="1"/>
  </cols>
  <sheetData>
    <row r="2" spans="2:6" x14ac:dyDescent="0.25">
      <c r="B2" s="164" t="s">
        <v>339</v>
      </c>
      <c r="C2" s="129"/>
      <c r="D2" s="129"/>
      <c r="E2" s="129"/>
      <c r="F2" s="129"/>
    </row>
    <row r="4" spans="2:6" ht="45" x14ac:dyDescent="0.25">
      <c r="B4" s="284" t="s">
        <v>419</v>
      </c>
      <c r="C4" s="237" t="s">
        <v>752</v>
      </c>
      <c r="D4" s="237" t="s">
        <v>754</v>
      </c>
      <c r="E4" s="237" t="s">
        <v>753</v>
      </c>
      <c r="F4" s="273" t="s">
        <v>337</v>
      </c>
    </row>
    <row r="5" spans="2:6" ht="57" customHeight="1" x14ac:dyDescent="0.25">
      <c r="B5" s="312" t="s">
        <v>476</v>
      </c>
      <c r="C5" s="283">
        <v>192012</v>
      </c>
      <c r="D5" s="283">
        <v>209934</v>
      </c>
      <c r="E5" s="283">
        <v>322606</v>
      </c>
      <c r="F5" s="310" t="s">
        <v>788</v>
      </c>
    </row>
    <row r="6" spans="2:6" ht="42" customHeight="1" x14ac:dyDescent="0.25">
      <c r="B6" s="312"/>
      <c r="C6" s="275" t="s">
        <v>760</v>
      </c>
      <c r="D6" s="276">
        <f>D5-C5</f>
        <v>17922</v>
      </c>
      <c r="E6" s="276">
        <f>E5-D5</f>
        <v>112672</v>
      </c>
      <c r="F6" s="311"/>
    </row>
    <row r="7" spans="2:6" ht="24.75" customHeight="1" x14ac:dyDescent="0.25">
      <c r="B7" s="312" t="s">
        <v>399</v>
      </c>
      <c r="C7" s="283">
        <v>498960</v>
      </c>
      <c r="D7" s="283">
        <v>517451</v>
      </c>
      <c r="E7" s="283">
        <v>540529</v>
      </c>
      <c r="F7" s="310" t="s">
        <v>789</v>
      </c>
    </row>
    <row r="8" spans="2:6" ht="24.75" customHeight="1" x14ac:dyDescent="0.25">
      <c r="B8" s="312"/>
      <c r="C8" s="275" t="s">
        <v>760</v>
      </c>
      <c r="D8" s="276">
        <f>D7-C7</f>
        <v>18491</v>
      </c>
      <c r="E8" s="276">
        <f>E7-D7</f>
        <v>23078</v>
      </c>
      <c r="F8" s="311"/>
    </row>
    <row r="9" spans="2:6" ht="51.75" customHeight="1" x14ac:dyDescent="0.25">
      <c r="B9" s="312" t="s">
        <v>477</v>
      </c>
      <c r="C9" s="283">
        <v>445290</v>
      </c>
      <c r="D9" s="283">
        <v>460940</v>
      </c>
      <c r="E9" s="283">
        <v>461269</v>
      </c>
      <c r="F9" s="310" t="s">
        <v>790</v>
      </c>
    </row>
    <row r="10" spans="2:6" ht="39.75" customHeight="1" x14ac:dyDescent="0.25">
      <c r="B10" s="312"/>
      <c r="C10" s="275" t="s">
        <v>760</v>
      </c>
      <c r="D10" s="276">
        <f>D9-C9</f>
        <v>15650</v>
      </c>
      <c r="E10" s="276">
        <f>E9-D9</f>
        <v>329</v>
      </c>
      <c r="F10" s="311"/>
    </row>
    <row r="11" spans="2:6" ht="52.5" customHeight="1" x14ac:dyDescent="0.25">
      <c r="B11" s="312" t="s">
        <v>478</v>
      </c>
      <c r="C11" s="283">
        <v>734919</v>
      </c>
      <c r="D11" s="283">
        <v>713024</v>
      </c>
      <c r="E11" s="283">
        <v>786149</v>
      </c>
      <c r="F11" s="310" t="s">
        <v>791</v>
      </c>
    </row>
    <row r="12" spans="2:6" ht="40.5" customHeight="1" x14ac:dyDescent="0.25">
      <c r="B12" s="312"/>
      <c r="C12" s="275" t="s">
        <v>760</v>
      </c>
      <c r="D12" s="276">
        <f>D11-C11</f>
        <v>-21895</v>
      </c>
      <c r="E12" s="276">
        <f>E11-D11</f>
        <v>73125</v>
      </c>
      <c r="F12" s="311"/>
    </row>
    <row r="13" spans="2:6" ht="36" customHeight="1" x14ac:dyDescent="0.25">
      <c r="B13" s="312" t="s">
        <v>424</v>
      </c>
      <c r="C13" s="283">
        <v>109552</v>
      </c>
      <c r="D13" s="283">
        <v>142034</v>
      </c>
      <c r="E13" s="283">
        <v>113618</v>
      </c>
      <c r="F13" s="310" t="s">
        <v>792</v>
      </c>
    </row>
    <row r="14" spans="2:6" ht="42.75" customHeight="1" x14ac:dyDescent="0.25">
      <c r="B14" s="312"/>
      <c r="C14" s="275" t="s">
        <v>760</v>
      </c>
      <c r="D14" s="276">
        <f>D13-C13</f>
        <v>32482</v>
      </c>
      <c r="E14" s="276">
        <f>E13-D13</f>
        <v>-28416</v>
      </c>
      <c r="F14" s="311"/>
    </row>
    <row r="15" spans="2:6" ht="18" customHeight="1" x14ac:dyDescent="0.25">
      <c r="B15" s="312" t="s">
        <v>479</v>
      </c>
      <c r="C15" s="274">
        <v>147007</v>
      </c>
      <c r="D15" s="274">
        <v>145883</v>
      </c>
      <c r="E15" s="274">
        <v>146435</v>
      </c>
      <c r="F15" s="310" t="s">
        <v>795</v>
      </c>
    </row>
    <row r="16" spans="2:6" ht="19.5" customHeight="1" x14ac:dyDescent="0.25">
      <c r="B16" s="312"/>
      <c r="C16" s="275" t="s">
        <v>760</v>
      </c>
      <c r="D16" s="276">
        <f>D15-C15</f>
        <v>-1124</v>
      </c>
      <c r="E16" s="276">
        <f>E15-D15</f>
        <v>552</v>
      </c>
      <c r="F16" s="311"/>
    </row>
    <row r="17" spans="2:6" ht="35.25" customHeight="1" x14ac:dyDescent="0.25">
      <c r="B17" s="312" t="s">
        <v>425</v>
      </c>
      <c r="C17" s="283">
        <v>545410</v>
      </c>
      <c r="D17" s="283">
        <v>514358</v>
      </c>
      <c r="E17" s="283">
        <v>620104</v>
      </c>
      <c r="F17" s="310" t="s">
        <v>794</v>
      </c>
    </row>
    <row r="18" spans="2:6" ht="27" customHeight="1" x14ac:dyDescent="0.25">
      <c r="B18" s="312"/>
      <c r="C18" s="275" t="s">
        <v>760</v>
      </c>
      <c r="D18" s="276">
        <f>D17-C17</f>
        <v>-31052</v>
      </c>
      <c r="E18" s="276">
        <f>E17-D17</f>
        <v>105746</v>
      </c>
      <c r="F18" s="311"/>
    </row>
    <row r="19" spans="2:6" ht="29.25" customHeight="1" x14ac:dyDescent="0.25">
      <c r="B19" s="313" t="s">
        <v>787</v>
      </c>
      <c r="C19" s="283">
        <v>25246</v>
      </c>
      <c r="D19" s="283">
        <v>27655</v>
      </c>
      <c r="E19" s="283">
        <v>26077</v>
      </c>
      <c r="F19" s="310" t="s">
        <v>793</v>
      </c>
    </row>
    <row r="20" spans="2:6" ht="18.75" customHeight="1" x14ac:dyDescent="0.25">
      <c r="B20" s="313"/>
      <c r="C20" s="275" t="s">
        <v>760</v>
      </c>
      <c r="D20" s="276">
        <f>D19-C19</f>
        <v>2409</v>
      </c>
      <c r="E20" s="276">
        <f>E19-D19</f>
        <v>-1578</v>
      </c>
      <c r="F20" s="311"/>
    </row>
  </sheetData>
  <mergeCells count="16">
    <mergeCell ref="B17:B18"/>
    <mergeCell ref="B19:B20"/>
    <mergeCell ref="B5:B6"/>
    <mergeCell ref="B7:B8"/>
    <mergeCell ref="B9:B10"/>
    <mergeCell ref="B11:B12"/>
    <mergeCell ref="B13:B14"/>
    <mergeCell ref="B15:B16"/>
    <mergeCell ref="F17:F18"/>
    <mergeCell ref="F19:F20"/>
    <mergeCell ref="F5:F6"/>
    <mergeCell ref="F7:F8"/>
    <mergeCell ref="F9:F10"/>
    <mergeCell ref="F11:F12"/>
    <mergeCell ref="F13:F14"/>
    <mergeCell ref="F15:F16"/>
  </mergeCells>
  <pageMargins left="0.7" right="0.7" top="0.75" bottom="0.75" header="0.3" footer="0.3"/>
  <pageSetup scale="74"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6C7C0-02DC-4427-8882-641D30E28BDA}">
  <sheetPr>
    <pageSetUpPr fitToPage="1"/>
  </sheetPr>
  <dimension ref="B2:F14"/>
  <sheetViews>
    <sheetView topLeftCell="A3" zoomScaleNormal="100" workbookViewId="0">
      <selection activeCell="C4" sqref="C4"/>
    </sheetView>
  </sheetViews>
  <sheetFormatPr defaultRowHeight="15" x14ac:dyDescent="0.25"/>
  <cols>
    <col min="2" max="2" width="16.85546875" customWidth="1"/>
    <col min="3" max="4" width="10.42578125" customWidth="1"/>
    <col min="5" max="5" width="12.140625" customWidth="1"/>
    <col min="6" max="6" width="59" customWidth="1"/>
  </cols>
  <sheetData>
    <row r="2" spans="2:6" x14ac:dyDescent="0.25">
      <c r="B2" s="164" t="s">
        <v>340</v>
      </c>
      <c r="C2" s="129"/>
      <c r="D2" s="129"/>
      <c r="E2" s="129"/>
      <c r="F2" s="129"/>
    </row>
    <row r="4" spans="2:6" ht="45" x14ac:dyDescent="0.25">
      <c r="B4" s="273" t="s">
        <v>796</v>
      </c>
      <c r="C4" s="237" t="s">
        <v>752</v>
      </c>
      <c r="D4" s="237" t="s">
        <v>754</v>
      </c>
      <c r="E4" s="237" t="s">
        <v>753</v>
      </c>
      <c r="F4" s="273" t="s">
        <v>337</v>
      </c>
    </row>
    <row r="5" spans="2:6" ht="45.75" customHeight="1" x14ac:dyDescent="0.25">
      <c r="B5" s="312" t="s">
        <v>797</v>
      </c>
      <c r="C5" s="283">
        <v>373991</v>
      </c>
      <c r="D5" s="283">
        <v>396068</v>
      </c>
      <c r="E5" s="283">
        <v>393827</v>
      </c>
      <c r="F5" s="310" t="s">
        <v>799</v>
      </c>
    </row>
    <row r="6" spans="2:6" ht="30" customHeight="1" x14ac:dyDescent="0.25">
      <c r="B6" s="312"/>
      <c r="C6" s="275" t="s">
        <v>760</v>
      </c>
      <c r="D6" s="276">
        <f>D5-C5</f>
        <v>22077</v>
      </c>
      <c r="E6" s="276">
        <f>E5-D5</f>
        <v>-2241</v>
      </c>
      <c r="F6" s="311"/>
    </row>
    <row r="7" spans="2:6" ht="49.5" customHeight="1" x14ac:dyDescent="0.25">
      <c r="B7" s="312" t="s">
        <v>480</v>
      </c>
      <c r="C7" s="283">
        <v>1050357</v>
      </c>
      <c r="D7" s="283">
        <v>1126924</v>
      </c>
      <c r="E7" s="283">
        <v>1321212</v>
      </c>
      <c r="F7" s="310" t="s">
        <v>800</v>
      </c>
    </row>
    <row r="8" spans="2:6" x14ac:dyDescent="0.25">
      <c r="B8" s="312"/>
      <c r="C8" s="275" t="s">
        <v>760</v>
      </c>
      <c r="D8" s="276">
        <f>D7-C7</f>
        <v>76567</v>
      </c>
      <c r="E8" s="276">
        <f>E7-D7</f>
        <v>194288</v>
      </c>
      <c r="F8" s="311"/>
    </row>
    <row r="9" spans="2:6" ht="45" customHeight="1" x14ac:dyDescent="0.25">
      <c r="B9" s="312" t="s">
        <v>798</v>
      </c>
      <c r="C9" s="283">
        <v>1102082</v>
      </c>
      <c r="D9" s="283">
        <v>1030447</v>
      </c>
      <c r="E9" s="283">
        <v>1126154</v>
      </c>
      <c r="F9" s="310" t="s">
        <v>801</v>
      </c>
    </row>
    <row r="10" spans="2:6" ht="20.25" customHeight="1" x14ac:dyDescent="0.25">
      <c r="B10" s="312"/>
      <c r="C10" s="275" t="s">
        <v>760</v>
      </c>
      <c r="D10" s="276">
        <f>D9-C9</f>
        <v>-71635</v>
      </c>
      <c r="E10" s="276">
        <f>E9-D9</f>
        <v>95707</v>
      </c>
      <c r="F10" s="311"/>
    </row>
    <row r="11" spans="2:6" ht="23.25" customHeight="1" x14ac:dyDescent="0.25">
      <c r="B11" s="312" t="s">
        <v>36</v>
      </c>
      <c r="C11" s="283">
        <v>6367</v>
      </c>
      <c r="D11" s="283">
        <v>0</v>
      </c>
      <c r="E11" s="283">
        <v>7168</v>
      </c>
      <c r="F11" s="310" t="s">
        <v>802</v>
      </c>
    </row>
    <row r="12" spans="2:6" x14ac:dyDescent="0.25">
      <c r="B12" s="312"/>
      <c r="C12" s="275" t="s">
        <v>760</v>
      </c>
      <c r="D12" s="276">
        <f>D11-C11</f>
        <v>-6367</v>
      </c>
      <c r="E12" s="276">
        <f>E11-D11</f>
        <v>7168</v>
      </c>
      <c r="F12" s="311"/>
    </row>
    <row r="13" spans="2:6" ht="34.5" customHeight="1" x14ac:dyDescent="0.25">
      <c r="B13" s="312" t="s">
        <v>481</v>
      </c>
      <c r="C13" s="283">
        <v>165599</v>
      </c>
      <c r="D13" s="283">
        <v>177840</v>
      </c>
      <c r="E13" s="283">
        <v>168426</v>
      </c>
      <c r="F13" s="310" t="s">
        <v>803</v>
      </c>
    </row>
    <row r="14" spans="2:6" ht="28.5" customHeight="1" x14ac:dyDescent="0.25">
      <c r="B14" s="312"/>
      <c r="C14" s="275" t="s">
        <v>760</v>
      </c>
      <c r="D14" s="276">
        <f>D13-C13</f>
        <v>12241</v>
      </c>
      <c r="E14" s="276">
        <f>E13-D13</f>
        <v>-9414</v>
      </c>
      <c r="F14" s="311"/>
    </row>
  </sheetData>
  <mergeCells count="10">
    <mergeCell ref="B11:B12"/>
    <mergeCell ref="F11:F12"/>
    <mergeCell ref="B13:B14"/>
    <mergeCell ref="F13:F14"/>
    <mergeCell ref="B5:B6"/>
    <mergeCell ref="F5:F6"/>
    <mergeCell ref="B7:B8"/>
    <mergeCell ref="F7:F8"/>
    <mergeCell ref="B9:B10"/>
    <mergeCell ref="F9:F10"/>
  </mergeCells>
  <pageMargins left="0.7" right="0.7" top="0.75" bottom="0.75" header="0.3" footer="0.3"/>
  <pageSetup scale="76"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2:F18"/>
  <sheetViews>
    <sheetView zoomScaleNormal="100" workbookViewId="0">
      <selection activeCell="C4" sqref="C4"/>
    </sheetView>
  </sheetViews>
  <sheetFormatPr defaultRowHeight="15" x14ac:dyDescent="0.25"/>
  <cols>
    <col min="2" max="2" width="37" customWidth="1"/>
    <col min="3" max="3" width="16.42578125" customWidth="1"/>
    <col min="4" max="4" width="14" customWidth="1"/>
    <col min="5" max="5" width="16.5703125" customWidth="1"/>
    <col min="6" max="6" width="0.28515625" customWidth="1"/>
  </cols>
  <sheetData>
    <row r="2" spans="2:6" ht="15.75" x14ac:dyDescent="0.25">
      <c r="B2" s="167" t="s">
        <v>107</v>
      </c>
    </row>
    <row r="3" spans="2:6" ht="46.5" customHeight="1" x14ac:dyDescent="0.25">
      <c r="B3" s="314" t="s">
        <v>498</v>
      </c>
      <c r="C3" s="314"/>
      <c r="D3" s="314"/>
      <c r="E3" s="314"/>
      <c r="F3" s="315"/>
    </row>
    <row r="4" spans="2:6" ht="30" x14ac:dyDescent="0.25">
      <c r="B4" s="278"/>
      <c r="C4" s="199">
        <v>2023</v>
      </c>
      <c r="D4" s="199">
        <v>2022</v>
      </c>
      <c r="E4" s="183" t="s">
        <v>418</v>
      </c>
      <c r="F4" s="1"/>
    </row>
    <row r="5" spans="2:6" x14ac:dyDescent="0.25">
      <c r="B5" t="s">
        <v>108</v>
      </c>
      <c r="C5" s="22">
        <v>2201779</v>
      </c>
      <c r="D5" s="22">
        <v>2175120</v>
      </c>
      <c r="E5" s="52">
        <f>(C5-D5)/D5*100</f>
        <v>1.2256335282651072</v>
      </c>
    </row>
    <row r="6" spans="2:6" x14ac:dyDescent="0.25">
      <c r="B6" s="164" t="s">
        <v>109</v>
      </c>
      <c r="C6" s="169">
        <v>4251</v>
      </c>
      <c r="D6" s="169">
        <v>4254</v>
      </c>
      <c r="E6" s="92">
        <f t="shared" ref="E6:E17" si="0">(C6-D6)/D6*100</f>
        <v>-7.0521861777150918E-2</v>
      </c>
    </row>
    <row r="7" spans="2:6" x14ac:dyDescent="0.25">
      <c r="B7" t="s">
        <v>110</v>
      </c>
      <c r="C7" s="22">
        <v>3869</v>
      </c>
      <c r="D7" s="22">
        <v>3741</v>
      </c>
      <c r="E7" s="52">
        <f t="shared" si="0"/>
        <v>3.4215450414327719</v>
      </c>
    </row>
    <row r="8" spans="2:6" x14ac:dyDescent="0.25">
      <c r="B8" t="s">
        <v>111</v>
      </c>
      <c r="C8" s="22">
        <v>3350</v>
      </c>
      <c r="D8" s="22">
        <v>3298</v>
      </c>
      <c r="E8" s="52">
        <f t="shared" si="0"/>
        <v>1.5767131594906003</v>
      </c>
    </row>
    <row r="9" spans="2:6" x14ac:dyDescent="0.25">
      <c r="B9" t="s">
        <v>112</v>
      </c>
      <c r="C9" s="22">
        <v>304127</v>
      </c>
      <c r="D9" s="22">
        <v>299250</v>
      </c>
      <c r="E9" s="52">
        <f t="shared" si="0"/>
        <v>1.6297410192147033</v>
      </c>
    </row>
    <row r="10" spans="2:6" x14ac:dyDescent="0.25">
      <c r="B10" t="s">
        <v>113</v>
      </c>
      <c r="C10" s="22">
        <v>336300</v>
      </c>
      <c r="D10" s="22">
        <v>331489</v>
      </c>
      <c r="E10" s="52">
        <f t="shared" si="0"/>
        <v>1.451330210052219</v>
      </c>
    </row>
    <row r="11" spans="2:6" x14ac:dyDescent="0.25">
      <c r="B11" t="s">
        <v>114</v>
      </c>
      <c r="C11" s="22">
        <v>77899</v>
      </c>
      <c r="D11" s="22">
        <v>76673</v>
      </c>
      <c r="E11" s="52">
        <f t="shared" si="0"/>
        <v>1.5989983436150927</v>
      </c>
    </row>
    <row r="12" spans="2:6" x14ac:dyDescent="0.25">
      <c r="B12" t="s">
        <v>115</v>
      </c>
      <c r="C12" s="22">
        <v>69390</v>
      </c>
      <c r="D12" s="22">
        <v>68483</v>
      </c>
      <c r="E12" s="52">
        <f t="shared" si="0"/>
        <v>1.3244162784924727</v>
      </c>
    </row>
    <row r="13" spans="2:6" x14ac:dyDescent="0.25">
      <c r="B13" t="s">
        <v>116</v>
      </c>
      <c r="C13" s="22">
        <v>852729</v>
      </c>
      <c r="D13" s="22">
        <v>839497</v>
      </c>
      <c r="E13" s="52">
        <f t="shared" si="0"/>
        <v>1.5761819279878309</v>
      </c>
    </row>
    <row r="14" spans="2:6" x14ac:dyDescent="0.25">
      <c r="B14" t="s">
        <v>117</v>
      </c>
      <c r="C14" s="22">
        <v>429219</v>
      </c>
      <c r="D14" s="22">
        <v>428252</v>
      </c>
      <c r="E14" s="52">
        <f t="shared" si="0"/>
        <v>0.22580163081550114</v>
      </c>
    </row>
    <row r="15" spans="2:6" x14ac:dyDescent="0.25">
      <c r="B15" t="s">
        <v>118</v>
      </c>
      <c r="C15" s="22">
        <v>34792</v>
      </c>
      <c r="D15" s="22">
        <v>34330</v>
      </c>
      <c r="E15" s="52">
        <f t="shared" si="0"/>
        <v>1.3457617244392659</v>
      </c>
    </row>
    <row r="16" spans="2:6" x14ac:dyDescent="0.25">
      <c r="B16" t="s">
        <v>119</v>
      </c>
      <c r="C16" s="22">
        <v>43765</v>
      </c>
      <c r="D16" s="22">
        <v>43188</v>
      </c>
      <c r="E16" s="52">
        <f t="shared" si="0"/>
        <v>1.33601926461054</v>
      </c>
    </row>
    <row r="17" spans="2:5" x14ac:dyDescent="0.25">
      <c r="B17" t="s">
        <v>120</v>
      </c>
      <c r="C17" s="22">
        <v>7267</v>
      </c>
      <c r="D17" s="22">
        <v>7110</v>
      </c>
      <c r="E17" s="52">
        <f t="shared" si="0"/>
        <v>2.2081575246132208</v>
      </c>
    </row>
    <row r="18" spans="2:5" ht="15.75" thickBot="1" x14ac:dyDescent="0.3">
      <c r="B18" s="47" t="s">
        <v>161</v>
      </c>
      <c r="C18" s="54">
        <v>28950</v>
      </c>
      <c r="D18" s="54">
        <v>29690</v>
      </c>
      <c r="E18" s="55">
        <f>(C18-D18)/D18*100</f>
        <v>-2.492421690804985</v>
      </c>
    </row>
  </sheetData>
  <mergeCells count="1">
    <mergeCell ref="B3:F3"/>
  </mergeCells>
  <pageMargins left="0.7" right="0.7" top="0.75" bottom="0.75" header="0.3" footer="0.3"/>
  <pageSetup scale="96"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2:D35"/>
  <sheetViews>
    <sheetView zoomScaleNormal="100" workbookViewId="0">
      <selection activeCell="D6" sqref="D6"/>
    </sheetView>
  </sheetViews>
  <sheetFormatPr defaultRowHeight="15" x14ac:dyDescent="0.25"/>
  <cols>
    <col min="1" max="1" width="7.5703125" customWidth="1"/>
    <col min="2" max="2" width="78.28515625" customWidth="1"/>
    <col min="3" max="4" width="8.85546875" customWidth="1"/>
  </cols>
  <sheetData>
    <row r="2" spans="1:4" x14ac:dyDescent="0.25">
      <c r="A2" s="1"/>
      <c r="B2" s="317" t="s">
        <v>475</v>
      </c>
      <c r="C2" s="317"/>
      <c r="D2" s="317"/>
    </row>
    <row r="3" spans="1:4" x14ac:dyDescent="0.25">
      <c r="A3" s="1"/>
      <c r="B3" s="1"/>
    </row>
    <row r="4" spans="1:4" x14ac:dyDescent="0.25">
      <c r="A4" s="76"/>
      <c r="B4" s="316" t="s">
        <v>474</v>
      </c>
      <c r="C4" s="316"/>
      <c r="D4" s="316"/>
    </row>
    <row r="6" spans="1:4" x14ac:dyDescent="0.25">
      <c r="C6" s="120">
        <v>2024</v>
      </c>
      <c r="D6" s="120">
        <v>2023</v>
      </c>
    </row>
    <row r="7" spans="1:4" x14ac:dyDescent="0.25">
      <c r="A7" s="1"/>
      <c r="C7" s="316" t="s">
        <v>467</v>
      </c>
      <c r="D7" s="316"/>
    </row>
    <row r="9" spans="1:4" x14ac:dyDescent="0.25">
      <c r="B9" s="10" t="s">
        <v>314</v>
      </c>
    </row>
    <row r="11" spans="1:4" x14ac:dyDescent="0.25">
      <c r="B11" t="s">
        <v>468</v>
      </c>
      <c r="C11" s="35">
        <v>2611</v>
      </c>
      <c r="D11" s="35">
        <v>2448</v>
      </c>
    </row>
    <row r="12" spans="1:4" ht="20.100000000000001" customHeight="1" x14ac:dyDescent="0.25">
      <c r="B12" s="202" t="s">
        <v>779</v>
      </c>
      <c r="C12" s="173">
        <f>C11*0.05</f>
        <v>130.55000000000001</v>
      </c>
      <c r="D12" s="173">
        <f>D11*0.05</f>
        <v>122.4</v>
      </c>
    </row>
    <row r="13" spans="1:4" x14ac:dyDescent="0.25">
      <c r="C13" s="59"/>
      <c r="D13" s="59"/>
    </row>
    <row r="14" spans="1:4" x14ac:dyDescent="0.25">
      <c r="B14" t="s">
        <v>221</v>
      </c>
      <c r="C14" s="26"/>
      <c r="D14" s="26"/>
    </row>
    <row r="15" spans="1:4" x14ac:dyDescent="0.25">
      <c r="B15" t="s">
        <v>774</v>
      </c>
      <c r="C15" s="26">
        <v>20</v>
      </c>
      <c r="D15" s="26">
        <v>10</v>
      </c>
    </row>
    <row r="16" spans="1:4" x14ac:dyDescent="0.25">
      <c r="B16" t="s">
        <v>775</v>
      </c>
      <c r="C16" s="26">
        <v>4</v>
      </c>
      <c r="D16" s="26">
        <v>4</v>
      </c>
    </row>
    <row r="17" spans="2:4" x14ac:dyDescent="0.25">
      <c r="B17" t="s">
        <v>776</v>
      </c>
      <c r="C17" s="26">
        <v>16</v>
      </c>
      <c r="D17" s="26">
        <v>20</v>
      </c>
    </row>
    <row r="18" spans="2:4" ht="17.25" x14ac:dyDescent="0.4">
      <c r="B18" t="s">
        <v>777</v>
      </c>
      <c r="C18" s="73">
        <v>24</v>
      </c>
      <c r="D18" s="73">
        <v>25</v>
      </c>
    </row>
    <row r="19" spans="2:4" x14ac:dyDescent="0.25">
      <c r="B19" t="s">
        <v>123</v>
      </c>
      <c r="C19" s="26">
        <f>SUM(C15:C18)</f>
        <v>64</v>
      </c>
      <c r="D19" s="26">
        <f>SUM(D15:D18)</f>
        <v>59</v>
      </c>
    </row>
    <row r="20" spans="2:4" ht="20.100000000000001" customHeight="1" x14ac:dyDescent="0.25">
      <c r="B20" s="200" t="s">
        <v>165</v>
      </c>
      <c r="C20" s="93">
        <f>C19/C11</f>
        <v>2.4511681348142474E-2</v>
      </c>
      <c r="D20" s="93">
        <f>D19/D11-0.0001</f>
        <v>2.4001307189542485E-2</v>
      </c>
    </row>
    <row r="21" spans="2:4" x14ac:dyDescent="0.25">
      <c r="B21" s="2"/>
    </row>
    <row r="22" spans="2:4" ht="30" x14ac:dyDescent="0.25">
      <c r="B22" s="11" t="s">
        <v>469</v>
      </c>
    </row>
    <row r="23" spans="2:4" x14ac:dyDescent="0.25">
      <c r="B23" t="s">
        <v>470</v>
      </c>
      <c r="C23" s="22">
        <v>174</v>
      </c>
      <c r="D23" s="22">
        <v>216</v>
      </c>
    </row>
    <row r="24" spans="2:4" ht="20.100000000000001" customHeight="1" x14ac:dyDescent="0.25">
      <c r="B24" s="170" t="s">
        <v>213</v>
      </c>
      <c r="C24" s="172">
        <f>SUM(C23:C23)</f>
        <v>174</v>
      </c>
      <c r="D24" s="172">
        <f>SUM(D23:D23)</f>
        <v>216</v>
      </c>
    </row>
    <row r="25" spans="2:4" x14ac:dyDescent="0.25">
      <c r="B25" s="2"/>
      <c r="C25" s="22"/>
      <c r="D25" s="22"/>
    </row>
    <row r="26" spans="2:4" x14ac:dyDescent="0.25">
      <c r="B26" s="201" t="s">
        <v>166</v>
      </c>
      <c r="C26" s="22"/>
      <c r="D26" s="22"/>
    </row>
    <row r="27" spans="2:4" ht="30" x14ac:dyDescent="0.25">
      <c r="B27" s="2" t="s">
        <v>471</v>
      </c>
      <c r="C27" s="22">
        <f>C24*0.5</f>
        <v>87</v>
      </c>
      <c r="D27" s="22">
        <f>D24*0.5</f>
        <v>108</v>
      </c>
    </row>
    <row r="28" spans="2:4" ht="20.100000000000001" customHeight="1" x14ac:dyDescent="0.25">
      <c r="B28" s="202" t="s">
        <v>212</v>
      </c>
      <c r="C28" s="172">
        <f>SUM(C27)</f>
        <v>87</v>
      </c>
      <c r="D28" s="172">
        <f>SUM(D27)</f>
        <v>108</v>
      </c>
    </row>
    <row r="29" spans="2:4" x14ac:dyDescent="0.25">
      <c r="C29" s="22"/>
      <c r="D29" s="22"/>
    </row>
    <row r="30" spans="2:4" x14ac:dyDescent="0.25">
      <c r="B30" s="201" t="s">
        <v>167</v>
      </c>
      <c r="C30" s="22"/>
      <c r="D30" s="22"/>
    </row>
    <row r="31" spans="2:4" x14ac:dyDescent="0.25">
      <c r="B31" t="s">
        <v>472</v>
      </c>
      <c r="C31" s="22">
        <v>-8</v>
      </c>
      <c r="D31" s="22">
        <v>122</v>
      </c>
    </row>
    <row r="32" spans="2:4" ht="17.25" x14ac:dyDescent="0.4">
      <c r="B32" t="s">
        <v>473</v>
      </c>
      <c r="C32" s="74">
        <v>132</v>
      </c>
      <c r="D32" s="74">
        <v>130</v>
      </c>
    </row>
    <row r="33" spans="2:4" ht="20.100000000000001" customHeight="1" x14ac:dyDescent="0.25">
      <c r="B33" s="202" t="s">
        <v>168</v>
      </c>
      <c r="C33" s="171">
        <f>SUM(C31:C32)</f>
        <v>124</v>
      </c>
      <c r="D33" s="171">
        <f>SUM(D31:D32)</f>
        <v>252</v>
      </c>
    </row>
    <row r="34" spans="2:4" x14ac:dyDescent="0.25">
      <c r="C34" s="22"/>
      <c r="D34" s="22"/>
    </row>
    <row r="35" spans="2:4" ht="20.100000000000001" customHeight="1" x14ac:dyDescent="0.25">
      <c r="B35" s="200" t="s">
        <v>778</v>
      </c>
      <c r="C35" s="119">
        <f>C33-C28</f>
        <v>37</v>
      </c>
      <c r="D35" s="119">
        <f>D33-D28</f>
        <v>144</v>
      </c>
    </row>
  </sheetData>
  <mergeCells count="3">
    <mergeCell ref="C7:D7"/>
    <mergeCell ref="B2:D2"/>
    <mergeCell ref="B4:D4"/>
  </mergeCells>
  <pageMargins left="0.7" right="0.7" top="0.75" bottom="0.75" header="0.3" footer="0.3"/>
  <pageSetup scale="87"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2:L34"/>
  <sheetViews>
    <sheetView topLeftCell="A3" zoomScaleNormal="100" workbookViewId="0">
      <selection activeCell="O7" sqref="O7"/>
    </sheetView>
  </sheetViews>
  <sheetFormatPr defaultRowHeight="15" x14ac:dyDescent="0.25"/>
  <cols>
    <col min="2" max="2" width="57.7109375" customWidth="1"/>
    <col min="3" max="3" width="13" customWidth="1"/>
    <col min="4" max="4" width="14" customWidth="1"/>
    <col min="5" max="5" width="12" customWidth="1"/>
  </cols>
  <sheetData>
    <row r="2" spans="2:6" ht="15.75" x14ac:dyDescent="0.25">
      <c r="B2" s="319" t="s">
        <v>483</v>
      </c>
      <c r="C2" s="319"/>
      <c r="D2" s="319"/>
      <c r="E2" s="319"/>
    </row>
    <row r="3" spans="2:6" ht="15.75" x14ac:dyDescent="0.25">
      <c r="B3" s="60"/>
    </row>
    <row r="4" spans="2:6" ht="15.75" x14ac:dyDescent="0.25">
      <c r="B4" s="318" t="s">
        <v>482</v>
      </c>
      <c r="C4" s="318"/>
      <c r="D4" s="318"/>
      <c r="E4" s="318"/>
    </row>
    <row r="5" spans="2:6" x14ac:dyDescent="0.25">
      <c r="B5" s="1"/>
    </row>
    <row r="6" spans="2:6" ht="66" customHeight="1" x14ac:dyDescent="0.25">
      <c r="B6" s="320" t="s">
        <v>780</v>
      </c>
      <c r="C6" s="320"/>
      <c r="D6" s="320"/>
      <c r="E6" s="320"/>
      <c r="F6" s="279"/>
    </row>
    <row r="9" spans="2:6" ht="42.75" customHeight="1" x14ac:dyDescent="0.25">
      <c r="B9" s="281"/>
      <c r="C9" s="273" t="s">
        <v>484</v>
      </c>
      <c r="D9" s="273" t="s">
        <v>124</v>
      </c>
      <c r="E9" s="273" t="s">
        <v>485</v>
      </c>
    </row>
    <row r="10" spans="2:6" x14ac:dyDescent="0.25">
      <c r="B10" s="281" t="s">
        <v>781</v>
      </c>
      <c r="C10" s="282"/>
      <c r="D10" s="282"/>
      <c r="E10" s="282"/>
    </row>
    <row r="11" spans="2:6" x14ac:dyDescent="0.25">
      <c r="B11" s="268" t="s">
        <v>131</v>
      </c>
      <c r="C11" s="280">
        <v>45197</v>
      </c>
      <c r="D11" s="280">
        <v>45257</v>
      </c>
      <c r="E11" s="280">
        <v>45261</v>
      </c>
    </row>
    <row r="12" spans="2:6" x14ac:dyDescent="0.25">
      <c r="B12" s="268" t="s">
        <v>125</v>
      </c>
      <c r="C12" s="280">
        <v>45197</v>
      </c>
      <c r="D12" s="280">
        <v>45257</v>
      </c>
      <c r="E12" s="280">
        <v>45169</v>
      </c>
    </row>
    <row r="13" spans="2:6" x14ac:dyDescent="0.25">
      <c r="B13" s="268" t="s">
        <v>486</v>
      </c>
      <c r="C13" s="280">
        <v>45197</v>
      </c>
      <c r="D13" s="280">
        <v>45257</v>
      </c>
      <c r="E13" s="280">
        <v>45250</v>
      </c>
    </row>
    <row r="14" spans="2:6" x14ac:dyDescent="0.25">
      <c r="B14" s="268" t="s">
        <v>126</v>
      </c>
      <c r="C14" s="280">
        <v>45197</v>
      </c>
      <c r="D14" s="280">
        <v>45257</v>
      </c>
      <c r="E14" s="280">
        <v>45257</v>
      </c>
    </row>
    <row r="15" spans="2:6" x14ac:dyDescent="0.25">
      <c r="B15" s="268" t="s">
        <v>127</v>
      </c>
      <c r="C15" s="280">
        <v>45197</v>
      </c>
      <c r="D15" s="280">
        <v>45257</v>
      </c>
      <c r="E15" s="280">
        <v>45316</v>
      </c>
    </row>
    <row r="16" spans="2:6" x14ac:dyDescent="0.25">
      <c r="B16" s="268" t="s">
        <v>783</v>
      </c>
      <c r="C16" s="280">
        <v>45197</v>
      </c>
      <c r="D16" s="280">
        <v>45257</v>
      </c>
      <c r="E16" s="280">
        <v>45272</v>
      </c>
    </row>
    <row r="17" spans="2:12" x14ac:dyDescent="0.25">
      <c r="B17" s="268" t="s">
        <v>128</v>
      </c>
      <c r="C17" s="280">
        <v>45197</v>
      </c>
      <c r="D17" s="280">
        <v>45257</v>
      </c>
      <c r="E17" s="280">
        <v>45168</v>
      </c>
      <c r="L17" s="40"/>
    </row>
    <row r="18" spans="2:12" x14ac:dyDescent="0.25">
      <c r="B18" s="268" t="s">
        <v>129</v>
      </c>
      <c r="C18" s="280">
        <v>45197</v>
      </c>
      <c r="D18" s="280">
        <v>45257</v>
      </c>
      <c r="E18" s="280">
        <v>45249</v>
      </c>
    </row>
    <row r="19" spans="2:12" x14ac:dyDescent="0.25">
      <c r="B19" s="268" t="s">
        <v>130</v>
      </c>
      <c r="C19" s="280">
        <v>45197</v>
      </c>
      <c r="D19" s="280">
        <v>45257</v>
      </c>
      <c r="E19" s="280">
        <v>45236</v>
      </c>
    </row>
    <row r="20" spans="2:12" x14ac:dyDescent="0.25">
      <c r="B20" s="268" t="s">
        <v>784</v>
      </c>
      <c r="C20" s="280">
        <v>45197</v>
      </c>
      <c r="D20" s="280">
        <v>45257</v>
      </c>
      <c r="E20" s="280">
        <v>45244</v>
      </c>
    </row>
    <row r="21" spans="2:12" x14ac:dyDescent="0.25">
      <c r="B21" s="268"/>
      <c r="C21" s="280"/>
      <c r="D21" s="280"/>
      <c r="E21" s="280"/>
    </row>
    <row r="22" spans="2:12" x14ac:dyDescent="0.25">
      <c r="B22" s="281" t="s">
        <v>782</v>
      </c>
      <c r="C22" s="280"/>
      <c r="D22" s="280"/>
      <c r="E22" s="280"/>
    </row>
    <row r="23" spans="2:12" x14ac:dyDescent="0.25">
      <c r="B23" s="268" t="s">
        <v>133</v>
      </c>
      <c r="C23" s="280">
        <v>45472</v>
      </c>
      <c r="D23" s="280">
        <v>45532</v>
      </c>
      <c r="E23" s="280">
        <v>45461</v>
      </c>
    </row>
    <row r="24" spans="2:12" x14ac:dyDescent="0.25">
      <c r="B24" s="268" t="s">
        <v>132</v>
      </c>
      <c r="C24" s="280">
        <v>45472</v>
      </c>
      <c r="D24" s="280">
        <v>45502</v>
      </c>
      <c r="E24" s="280">
        <v>45488</v>
      </c>
    </row>
    <row r="25" spans="2:12" x14ac:dyDescent="0.25">
      <c r="B25" s="266" t="s">
        <v>487</v>
      </c>
      <c r="C25" s="280">
        <v>45472</v>
      </c>
      <c r="D25" s="280">
        <v>45532</v>
      </c>
      <c r="E25" s="280">
        <v>45530</v>
      </c>
    </row>
    <row r="26" spans="2:12" x14ac:dyDescent="0.25">
      <c r="B26" s="268" t="s">
        <v>136</v>
      </c>
      <c r="C26" s="280">
        <v>45472</v>
      </c>
      <c r="D26" s="280"/>
      <c r="E26" s="280">
        <v>45468</v>
      </c>
    </row>
    <row r="27" spans="2:12" x14ac:dyDescent="0.25">
      <c r="B27" s="268" t="s">
        <v>335</v>
      </c>
      <c r="C27" s="280">
        <v>45472</v>
      </c>
      <c r="D27" s="280">
        <v>45532</v>
      </c>
      <c r="E27" s="280">
        <v>45527</v>
      </c>
    </row>
    <row r="28" spans="2:12" x14ac:dyDescent="0.25">
      <c r="B28" s="268" t="s">
        <v>135</v>
      </c>
      <c r="C28" s="280">
        <v>45472</v>
      </c>
      <c r="D28" s="280"/>
      <c r="E28" s="280">
        <v>45471</v>
      </c>
    </row>
    <row r="29" spans="2:12" x14ac:dyDescent="0.25">
      <c r="B29" s="268" t="s">
        <v>222</v>
      </c>
      <c r="C29" s="280">
        <v>45472</v>
      </c>
      <c r="D29" s="280">
        <v>45532</v>
      </c>
      <c r="E29" s="280">
        <v>45532</v>
      </c>
    </row>
    <row r="30" spans="2:12" x14ac:dyDescent="0.25">
      <c r="B30" s="268" t="s">
        <v>134</v>
      </c>
      <c r="C30" s="280">
        <v>45472</v>
      </c>
      <c r="D30" s="280">
        <v>45532</v>
      </c>
      <c r="E30" s="280">
        <v>45510</v>
      </c>
    </row>
    <row r="31" spans="2:12" x14ac:dyDescent="0.25">
      <c r="B31" s="268" t="s">
        <v>137</v>
      </c>
      <c r="C31" s="280">
        <v>45472</v>
      </c>
      <c r="D31" s="280"/>
      <c r="E31" s="280">
        <v>45455</v>
      </c>
    </row>
    <row r="32" spans="2:12" x14ac:dyDescent="0.25">
      <c r="B32" s="268" t="s">
        <v>785</v>
      </c>
      <c r="C32" s="280">
        <v>45472</v>
      </c>
      <c r="D32" s="280">
        <v>45532</v>
      </c>
      <c r="E32" s="280">
        <v>45530</v>
      </c>
    </row>
    <row r="33" spans="2:5" x14ac:dyDescent="0.25">
      <c r="B33" s="268" t="s">
        <v>336</v>
      </c>
      <c r="C33" s="280">
        <v>45472</v>
      </c>
      <c r="D33" s="280"/>
      <c r="E33" s="280">
        <v>45454</v>
      </c>
    </row>
    <row r="34" spans="2:5" x14ac:dyDescent="0.25">
      <c r="B34" s="268" t="s">
        <v>786</v>
      </c>
      <c r="C34" s="280">
        <v>45472</v>
      </c>
      <c r="D34" s="280"/>
      <c r="E34" s="280">
        <v>45472</v>
      </c>
    </row>
  </sheetData>
  <sortState xmlns:xlrd2="http://schemas.microsoft.com/office/spreadsheetml/2017/richdata2" ref="B23:E34">
    <sortCondition ref="B23:B34"/>
  </sortState>
  <mergeCells count="3">
    <mergeCell ref="B4:E4"/>
    <mergeCell ref="B2:E2"/>
    <mergeCell ref="B6:E6"/>
  </mergeCells>
  <pageMargins left="0.7" right="0.7" top="0.75" bottom="0.75" header="0.3" footer="0.3"/>
  <pageSetup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F62"/>
  <sheetViews>
    <sheetView topLeftCell="A5" workbookViewId="0">
      <selection activeCell="D5" sqref="D5"/>
    </sheetView>
  </sheetViews>
  <sheetFormatPr defaultRowHeight="15" x14ac:dyDescent="0.25"/>
  <cols>
    <col min="2" max="2" width="71.42578125" customWidth="1"/>
    <col min="3" max="3" width="15.85546875" customWidth="1"/>
    <col min="4" max="4" width="11.5703125" customWidth="1"/>
  </cols>
  <sheetData>
    <row r="2" spans="2:4" ht="15.75" thickBot="1" x14ac:dyDescent="0.3">
      <c r="B2" s="122" t="s">
        <v>13</v>
      </c>
      <c r="C2" s="122"/>
      <c r="D2" s="122"/>
    </row>
    <row r="3" spans="2:4" ht="24" customHeight="1" x14ac:dyDescent="0.25">
      <c r="B3" s="123" t="s">
        <v>490</v>
      </c>
      <c r="C3" s="131"/>
      <c r="D3" s="124" t="s">
        <v>251</v>
      </c>
    </row>
    <row r="4" spans="2:4" ht="18.75" customHeight="1" x14ac:dyDescent="0.25">
      <c r="B4" s="7"/>
      <c r="C4" s="19"/>
      <c r="D4" s="83"/>
    </row>
    <row r="5" spans="2:4" ht="30" x14ac:dyDescent="0.25">
      <c r="C5" s="104" t="s">
        <v>530</v>
      </c>
      <c r="D5" s="104" t="s">
        <v>341</v>
      </c>
    </row>
    <row r="6" spans="2:4" x14ac:dyDescent="0.25">
      <c r="C6" s="31" t="s">
        <v>35</v>
      </c>
      <c r="D6" s="31" t="s">
        <v>35</v>
      </c>
    </row>
    <row r="7" spans="2:4" ht="30" x14ac:dyDescent="0.25">
      <c r="B7" s="7" t="s">
        <v>228</v>
      </c>
    </row>
    <row r="8" spans="2:4" x14ac:dyDescent="0.25">
      <c r="B8" s="2" t="s">
        <v>531</v>
      </c>
      <c r="C8" s="22">
        <v>-16830</v>
      </c>
      <c r="D8" s="22">
        <v>106074</v>
      </c>
    </row>
    <row r="9" spans="2:4" x14ac:dyDescent="0.25">
      <c r="B9" s="2" t="s">
        <v>229</v>
      </c>
      <c r="C9" s="22"/>
      <c r="D9" s="22"/>
    </row>
    <row r="10" spans="2:4" x14ac:dyDescent="0.25">
      <c r="B10" s="9" t="s">
        <v>138</v>
      </c>
      <c r="C10" s="22">
        <v>5923</v>
      </c>
      <c r="D10" s="22">
        <v>3134</v>
      </c>
    </row>
    <row r="11" spans="2:4" x14ac:dyDescent="0.25">
      <c r="B11" s="9" t="s">
        <v>362</v>
      </c>
      <c r="C11" s="22">
        <v>5136</v>
      </c>
      <c r="D11" s="22">
        <v>6315</v>
      </c>
    </row>
    <row r="12" spans="2:4" x14ac:dyDescent="0.25">
      <c r="B12" s="9" t="s">
        <v>363</v>
      </c>
      <c r="C12" s="22">
        <v>168426</v>
      </c>
      <c r="D12" s="22">
        <v>165599</v>
      </c>
    </row>
    <row r="13" spans="2:4" x14ac:dyDescent="0.25">
      <c r="B13" s="9" t="s">
        <v>532</v>
      </c>
      <c r="C13" s="22">
        <v>-4799</v>
      </c>
      <c r="D13" s="22">
        <v>3792</v>
      </c>
    </row>
    <row r="14" spans="2:4" x14ac:dyDescent="0.25">
      <c r="B14" s="9" t="s">
        <v>533</v>
      </c>
      <c r="C14" s="22">
        <v>29500</v>
      </c>
      <c r="D14" s="22">
        <v>1005</v>
      </c>
    </row>
    <row r="15" spans="2:4" x14ac:dyDescent="0.25">
      <c r="B15" s="9" t="s">
        <v>534</v>
      </c>
      <c r="C15" s="22">
        <v>-4150</v>
      </c>
      <c r="D15" s="22">
        <v>0</v>
      </c>
    </row>
    <row r="16" spans="2:4" x14ac:dyDescent="0.25">
      <c r="B16" s="9" t="s">
        <v>535</v>
      </c>
      <c r="C16" s="22">
        <v>1057</v>
      </c>
      <c r="D16" s="22">
        <v>4395</v>
      </c>
    </row>
    <row r="17" spans="2:6" x14ac:dyDescent="0.25">
      <c r="B17" s="9" t="s">
        <v>536</v>
      </c>
      <c r="C17" s="22">
        <v>6458</v>
      </c>
      <c r="D17" s="22">
        <v>3128</v>
      </c>
    </row>
    <row r="18" spans="2:6" ht="30" x14ac:dyDescent="0.25">
      <c r="B18" s="9" t="s">
        <v>537</v>
      </c>
      <c r="C18" s="22">
        <v>447</v>
      </c>
      <c r="D18" s="22">
        <v>1135</v>
      </c>
    </row>
    <row r="19" spans="2:6" x14ac:dyDescent="0.25">
      <c r="B19" t="s">
        <v>364</v>
      </c>
      <c r="C19" s="75">
        <v>5085</v>
      </c>
      <c r="D19" s="75">
        <v>9443</v>
      </c>
    </row>
    <row r="20" spans="2:6" ht="15.75" thickBot="1" x14ac:dyDescent="0.3">
      <c r="B20" s="47" t="s">
        <v>365</v>
      </c>
      <c r="C20" s="54">
        <v>5162</v>
      </c>
      <c r="D20" s="54">
        <v>3531</v>
      </c>
    </row>
    <row r="21" spans="2:6" x14ac:dyDescent="0.25">
      <c r="C21" s="22">
        <f>SUM(C8:C20)</f>
        <v>201415</v>
      </c>
      <c r="D21" s="22">
        <f>SUM(D8:D20)</f>
        <v>307551</v>
      </c>
    </row>
    <row r="22" spans="2:6" x14ac:dyDescent="0.25">
      <c r="C22" s="22"/>
      <c r="D22" s="22"/>
    </row>
    <row r="23" spans="2:6" x14ac:dyDescent="0.25">
      <c r="B23" s="2" t="s">
        <v>184</v>
      </c>
      <c r="C23" s="22"/>
      <c r="D23" s="22"/>
    </row>
    <row r="24" spans="2:6" x14ac:dyDescent="0.25">
      <c r="B24" s="9" t="s">
        <v>538</v>
      </c>
      <c r="C24" s="22">
        <v>23011</v>
      </c>
      <c r="D24" s="22">
        <v>-78893</v>
      </c>
    </row>
    <row r="25" spans="2:6" x14ac:dyDescent="0.25">
      <c r="B25" s="9" t="s">
        <v>539</v>
      </c>
      <c r="C25" s="22">
        <v>-28692</v>
      </c>
      <c r="D25" s="22">
        <v>-39883</v>
      </c>
    </row>
    <row r="26" spans="2:6" x14ac:dyDescent="0.25">
      <c r="B26" s="9" t="s">
        <v>14</v>
      </c>
      <c r="C26" s="22">
        <v>7380</v>
      </c>
      <c r="D26" s="22">
        <v>-11673</v>
      </c>
    </row>
    <row r="27" spans="2:6" x14ac:dyDescent="0.25">
      <c r="B27" s="9" t="s">
        <v>15</v>
      </c>
      <c r="C27" s="22">
        <v>-3355</v>
      </c>
      <c r="D27" s="22">
        <v>-12325</v>
      </c>
    </row>
    <row r="28" spans="2:6" x14ac:dyDescent="0.25">
      <c r="B28" s="9" t="s">
        <v>16</v>
      </c>
      <c r="C28" s="22">
        <v>59139</v>
      </c>
      <c r="D28" s="22">
        <v>36115</v>
      </c>
    </row>
    <row r="29" spans="2:6" x14ac:dyDescent="0.25">
      <c r="B29" s="9" t="s">
        <v>366</v>
      </c>
      <c r="C29" s="22">
        <v>-7182</v>
      </c>
      <c r="D29" s="22">
        <v>-22926</v>
      </c>
    </row>
    <row r="30" spans="2:6" x14ac:dyDescent="0.25">
      <c r="B30" s="9" t="s">
        <v>436</v>
      </c>
      <c r="C30" s="22">
        <v>4346</v>
      </c>
      <c r="D30" s="22">
        <v>21495</v>
      </c>
      <c r="F30" s="184"/>
    </row>
    <row r="31" spans="2:6" x14ac:dyDescent="0.25">
      <c r="B31" s="9" t="s">
        <v>540</v>
      </c>
      <c r="C31" s="22">
        <v>-2829</v>
      </c>
      <c r="D31" s="22">
        <v>0</v>
      </c>
      <c r="F31" s="184"/>
    </row>
    <row r="32" spans="2:6" x14ac:dyDescent="0.25">
      <c r="B32" s="9" t="s">
        <v>17</v>
      </c>
      <c r="C32" s="22">
        <v>1320</v>
      </c>
      <c r="D32" s="22">
        <v>9014</v>
      </c>
    </row>
    <row r="33" spans="2:4" x14ac:dyDescent="0.25">
      <c r="B33" s="9" t="s">
        <v>542</v>
      </c>
      <c r="C33" s="22">
        <v>-3776</v>
      </c>
      <c r="D33" s="22">
        <v>-8221</v>
      </c>
    </row>
    <row r="34" spans="2:4" x14ac:dyDescent="0.25">
      <c r="B34" s="9" t="s">
        <v>541</v>
      </c>
      <c r="C34" s="22">
        <v>-6049</v>
      </c>
      <c r="D34" s="22">
        <v>-1919</v>
      </c>
    </row>
    <row r="35" spans="2:4" x14ac:dyDescent="0.25">
      <c r="B35" s="9" t="s">
        <v>18</v>
      </c>
      <c r="C35" s="22">
        <v>-787</v>
      </c>
      <c r="D35" s="22">
        <v>-3013</v>
      </c>
    </row>
    <row r="36" spans="2:4" x14ac:dyDescent="0.25">
      <c r="B36" s="9" t="s">
        <v>19</v>
      </c>
      <c r="C36" s="22">
        <v>-947</v>
      </c>
      <c r="D36" s="22">
        <v>-1375</v>
      </c>
    </row>
    <row r="37" spans="2:4" ht="15.75" thickBot="1" x14ac:dyDescent="0.3">
      <c r="B37" s="133" t="s">
        <v>12</v>
      </c>
      <c r="C37" s="54">
        <v>-2337</v>
      </c>
      <c r="D37" s="54">
        <v>-4288</v>
      </c>
    </row>
    <row r="38" spans="2:4" ht="18.75" customHeight="1" thickBot="1" x14ac:dyDescent="0.3">
      <c r="B38" s="132" t="s">
        <v>544</v>
      </c>
      <c r="C38" s="100">
        <f>SUM(C21:C37)</f>
        <v>240657</v>
      </c>
      <c r="D38" s="100">
        <f>SUM(D21:D37)</f>
        <v>189659</v>
      </c>
    </row>
    <row r="39" spans="2:4" x14ac:dyDescent="0.25">
      <c r="C39" s="22"/>
      <c r="D39" s="22"/>
    </row>
    <row r="40" spans="2:4" x14ac:dyDescent="0.25">
      <c r="B40" s="1" t="s">
        <v>192</v>
      </c>
      <c r="C40" s="22"/>
      <c r="D40" s="22"/>
    </row>
    <row r="41" spans="2:4" x14ac:dyDescent="0.25">
      <c r="B41" t="s">
        <v>185</v>
      </c>
      <c r="C41" s="22">
        <v>20065</v>
      </c>
      <c r="D41" s="22">
        <v>18049</v>
      </c>
    </row>
    <row r="42" spans="2:4" x14ac:dyDescent="0.25">
      <c r="B42" t="s">
        <v>186</v>
      </c>
      <c r="C42" s="22">
        <v>-33046</v>
      </c>
      <c r="D42" s="22">
        <v>-63639</v>
      </c>
    </row>
    <row r="43" spans="2:4" x14ac:dyDescent="0.25">
      <c r="B43" t="s">
        <v>187</v>
      </c>
      <c r="C43" s="22">
        <v>8463</v>
      </c>
      <c r="D43" s="22">
        <v>8269</v>
      </c>
    </row>
    <row r="44" spans="2:4" x14ac:dyDescent="0.25">
      <c r="B44" t="s">
        <v>188</v>
      </c>
      <c r="C44" s="22">
        <v>-8646</v>
      </c>
      <c r="D44" s="22">
        <v>-9600</v>
      </c>
    </row>
    <row r="45" spans="2:4" ht="15.75" thickBot="1" x14ac:dyDescent="0.3">
      <c r="B45" s="47" t="s">
        <v>230</v>
      </c>
      <c r="C45" s="54">
        <v>0</v>
      </c>
      <c r="D45" s="54">
        <v>500</v>
      </c>
    </row>
    <row r="46" spans="2:4" ht="19.5" customHeight="1" thickBot="1" x14ac:dyDescent="0.3">
      <c r="B46" s="132" t="s">
        <v>231</v>
      </c>
      <c r="C46" s="134">
        <f>SUM(C41:C45)</f>
        <v>-13164</v>
      </c>
      <c r="D46" s="134">
        <f>SUM(D41:D45)</f>
        <v>-46421</v>
      </c>
    </row>
    <row r="47" spans="2:4" x14ac:dyDescent="0.25">
      <c r="C47" s="22"/>
      <c r="D47" s="22"/>
    </row>
    <row r="48" spans="2:4" x14ac:dyDescent="0.25">
      <c r="B48" s="1" t="s">
        <v>191</v>
      </c>
      <c r="C48" s="22"/>
      <c r="D48" s="22"/>
    </row>
    <row r="49" spans="2:4" x14ac:dyDescent="0.25">
      <c r="B49" t="s">
        <v>189</v>
      </c>
      <c r="C49" s="22">
        <v>-314157</v>
      </c>
      <c r="D49" s="22">
        <v>-308854</v>
      </c>
    </row>
    <row r="50" spans="2:4" ht="15.75" thickBot="1" x14ac:dyDescent="0.3">
      <c r="B50" s="53" t="s">
        <v>190</v>
      </c>
      <c r="C50" s="54">
        <v>13</v>
      </c>
      <c r="D50" s="54">
        <v>146</v>
      </c>
    </row>
    <row r="51" spans="2:4" ht="21" customHeight="1" thickBot="1" x14ac:dyDescent="0.3">
      <c r="B51" s="132" t="s">
        <v>543</v>
      </c>
      <c r="C51" s="100">
        <f>SUM(C49:C50)</f>
        <v>-314144</v>
      </c>
      <c r="D51" s="100">
        <f>SUM(D49:D50)</f>
        <v>-308708</v>
      </c>
    </row>
    <row r="52" spans="2:4" x14ac:dyDescent="0.25">
      <c r="C52" s="22"/>
      <c r="D52" s="22"/>
    </row>
    <row r="53" spans="2:4" x14ac:dyDescent="0.25">
      <c r="B53" s="1" t="s">
        <v>20</v>
      </c>
      <c r="C53" s="22"/>
      <c r="D53" s="22"/>
    </row>
    <row r="54" spans="2:4" x14ac:dyDescent="0.25">
      <c r="B54" t="s">
        <v>193</v>
      </c>
      <c r="C54" s="22">
        <v>126349</v>
      </c>
      <c r="D54" s="22">
        <v>120884</v>
      </c>
    </row>
    <row r="55" spans="2:4" x14ac:dyDescent="0.25">
      <c r="B55" t="s">
        <v>194</v>
      </c>
      <c r="C55" s="22">
        <v>-406</v>
      </c>
      <c r="D55" s="22">
        <v>-405</v>
      </c>
    </row>
    <row r="56" spans="2:4" x14ac:dyDescent="0.25">
      <c r="B56" t="s">
        <v>769</v>
      </c>
      <c r="C56" s="22">
        <v>75000</v>
      </c>
      <c r="D56" s="22">
        <v>0</v>
      </c>
    </row>
    <row r="57" spans="2:4" x14ac:dyDescent="0.25">
      <c r="B57" s="2" t="s">
        <v>195</v>
      </c>
      <c r="C57" s="75">
        <v>-9466</v>
      </c>
      <c r="D57" s="75">
        <v>-8492</v>
      </c>
    </row>
    <row r="58" spans="2:4" ht="17.25" customHeight="1" thickBot="1" x14ac:dyDescent="0.3">
      <c r="B58" s="53" t="s">
        <v>196</v>
      </c>
      <c r="C58" s="54">
        <v>-8127</v>
      </c>
      <c r="D58" s="54">
        <v>-36088</v>
      </c>
    </row>
    <row r="59" spans="2:4" ht="20.25" customHeight="1" thickBot="1" x14ac:dyDescent="0.3">
      <c r="B59" s="132" t="s">
        <v>232</v>
      </c>
      <c r="C59" s="100">
        <f>SUM(C54:C58)</f>
        <v>183350</v>
      </c>
      <c r="D59" s="100">
        <f>SUM(D54:D58)</f>
        <v>75899</v>
      </c>
    </row>
    <row r="60" spans="2:4" ht="20.25" customHeight="1" thickBot="1" x14ac:dyDescent="0.3">
      <c r="B60" s="132" t="s">
        <v>545</v>
      </c>
      <c r="C60" s="134">
        <f>C38+C46+C51+C59</f>
        <v>96699</v>
      </c>
      <c r="D60" s="134">
        <f>D38+D46+D51+D59</f>
        <v>-89571</v>
      </c>
    </row>
    <row r="61" spans="2:4" ht="22.5" customHeight="1" thickBot="1" x14ac:dyDescent="0.3">
      <c r="B61" s="132" t="s">
        <v>233</v>
      </c>
      <c r="C61" s="100">
        <f>D62</f>
        <v>126445</v>
      </c>
      <c r="D61" s="100">
        <v>216016</v>
      </c>
    </row>
    <row r="62" spans="2:4" ht="25.5" customHeight="1" thickBot="1" x14ac:dyDescent="0.3">
      <c r="B62" s="46" t="s">
        <v>234</v>
      </c>
      <c r="C62" s="57">
        <f>C61+C60</f>
        <v>223144</v>
      </c>
      <c r="D62" s="57">
        <f>D61+D60</f>
        <v>126445</v>
      </c>
    </row>
  </sheetData>
  <pageMargins left="0.7" right="0.7" top="0.75" bottom="0.75" header="0.3" footer="0.3"/>
  <pageSetup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EE053-8DDC-4808-A470-58722D73FDA7}">
  <sheetPr>
    <pageSetUpPr fitToPage="1"/>
  </sheetPr>
  <dimension ref="B2:F16"/>
  <sheetViews>
    <sheetView workbookViewId="0">
      <selection activeCell="E8" sqref="E8"/>
    </sheetView>
  </sheetViews>
  <sheetFormatPr defaultRowHeight="15" x14ac:dyDescent="0.25"/>
  <cols>
    <col min="2" max="2" width="66.42578125" customWidth="1"/>
    <col min="3" max="3" width="9.140625" customWidth="1"/>
    <col min="4" max="5" width="9.85546875" customWidth="1"/>
    <col min="6" max="6" width="11.5703125" bestFit="1" customWidth="1"/>
  </cols>
  <sheetData>
    <row r="2" spans="2:6" ht="15.75" thickBot="1" x14ac:dyDescent="0.3">
      <c r="B2" s="122" t="s">
        <v>21</v>
      </c>
      <c r="C2" s="122"/>
      <c r="D2" s="122"/>
      <c r="E2" s="122"/>
    </row>
    <row r="3" spans="2:6" ht="26.25" customHeight="1" x14ac:dyDescent="0.25">
      <c r="B3" s="123" t="s">
        <v>491</v>
      </c>
      <c r="C3" s="123"/>
      <c r="D3" s="139"/>
      <c r="E3" s="124" t="s">
        <v>29</v>
      </c>
    </row>
    <row r="5" spans="2:6" x14ac:dyDescent="0.25">
      <c r="B5" s="1" t="s">
        <v>323</v>
      </c>
      <c r="C5" s="1"/>
      <c r="D5" s="1"/>
      <c r="E5" s="1"/>
      <c r="F5" s="1"/>
    </row>
    <row r="6" spans="2:6" x14ac:dyDescent="0.25">
      <c r="B6" s="1"/>
      <c r="C6" s="1"/>
      <c r="D6" s="1"/>
      <c r="E6" s="1"/>
      <c r="F6" s="1"/>
    </row>
    <row r="7" spans="2:6" x14ac:dyDescent="0.25">
      <c r="B7" t="s">
        <v>324</v>
      </c>
      <c r="D7" s="1"/>
      <c r="E7" s="1"/>
      <c r="F7" s="1"/>
    </row>
    <row r="8" spans="2:6" ht="30" x14ac:dyDescent="0.25">
      <c r="D8" s="31" t="s">
        <v>530</v>
      </c>
      <c r="E8" s="31" t="s">
        <v>341</v>
      </c>
      <c r="F8" s="67"/>
    </row>
    <row r="9" spans="2:6" x14ac:dyDescent="0.25">
      <c r="D9" s="31" t="s">
        <v>35</v>
      </c>
      <c r="E9" s="31" t="s">
        <v>35</v>
      </c>
      <c r="F9" s="31"/>
    </row>
    <row r="10" spans="2:6" x14ac:dyDescent="0.25">
      <c r="D10" s="31"/>
      <c r="E10" s="31"/>
      <c r="F10" s="31"/>
    </row>
    <row r="11" spans="2:6" x14ac:dyDescent="0.25">
      <c r="B11" t="s">
        <v>325</v>
      </c>
      <c r="D11" s="68">
        <v>222987</v>
      </c>
      <c r="E11" s="68">
        <v>124867</v>
      </c>
      <c r="F11" s="68"/>
    </row>
    <row r="12" spans="2:6" x14ac:dyDescent="0.25">
      <c r="B12" s="4" t="s">
        <v>326</v>
      </c>
      <c r="C12" s="4"/>
      <c r="D12" s="69">
        <v>157</v>
      </c>
      <c r="E12" s="69">
        <v>1578</v>
      </c>
      <c r="F12" s="68"/>
    </row>
    <row r="13" spans="2:6" ht="24" customHeight="1" thickBot="1" x14ac:dyDescent="0.3">
      <c r="B13" s="49" t="s">
        <v>163</v>
      </c>
      <c r="C13" s="49"/>
      <c r="D13" s="105">
        <f>SUM(D11:D12)</f>
        <v>223144</v>
      </c>
      <c r="E13" s="105">
        <f>SUM(E11:E12)</f>
        <v>126445</v>
      </c>
      <c r="F13" s="68"/>
    </row>
    <row r="14" spans="2:6" x14ac:dyDescent="0.25">
      <c r="F14" s="68"/>
    </row>
    <row r="15" spans="2:6" x14ac:dyDescent="0.25">
      <c r="F15" s="68"/>
    </row>
    <row r="16" spans="2:6" x14ac:dyDescent="0.25">
      <c r="F16" s="68"/>
    </row>
  </sheetData>
  <pageMargins left="0.7" right="0.7" top="0.75" bottom="0.75" header="0.3" footer="0.3"/>
  <pageSetup scale="7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G37"/>
  <sheetViews>
    <sheetView workbookViewId="0">
      <selection activeCell="D8" sqref="D8"/>
    </sheetView>
  </sheetViews>
  <sheetFormatPr defaultRowHeight="15" x14ac:dyDescent="0.25"/>
  <cols>
    <col min="2" max="2" width="60" customWidth="1"/>
    <col min="3" max="3" width="14.42578125" customWidth="1"/>
    <col min="4" max="4" width="9" bestFit="1" customWidth="1"/>
    <col min="5" max="5" width="10.42578125" customWidth="1"/>
  </cols>
  <sheetData>
    <row r="2" spans="2:5" ht="15.75" thickBot="1" x14ac:dyDescent="0.3">
      <c r="B2" s="122" t="s">
        <v>21</v>
      </c>
      <c r="C2" s="122"/>
      <c r="D2" s="122"/>
      <c r="E2" s="122"/>
    </row>
    <row r="3" spans="2:5" ht="26.25" customHeight="1" x14ac:dyDescent="0.25">
      <c r="B3" s="123" t="s">
        <v>491</v>
      </c>
      <c r="C3" s="123"/>
      <c r="D3" s="126"/>
      <c r="E3" s="140" t="s">
        <v>29</v>
      </c>
    </row>
    <row r="5" spans="2:5" x14ac:dyDescent="0.25">
      <c r="B5" s="1" t="s">
        <v>252</v>
      </c>
      <c r="C5" s="1"/>
    </row>
    <row r="6" spans="2:5" x14ac:dyDescent="0.25">
      <c r="B6" s="1"/>
      <c r="C6" s="1"/>
    </row>
    <row r="7" spans="2:5" x14ac:dyDescent="0.25">
      <c r="D7" s="101">
        <v>2024</v>
      </c>
      <c r="E7" s="101">
        <v>2023</v>
      </c>
    </row>
    <row r="8" spans="2:5" x14ac:dyDescent="0.25">
      <c r="D8" s="21" t="s">
        <v>35</v>
      </c>
      <c r="E8" s="21" t="s">
        <v>35</v>
      </c>
    </row>
    <row r="9" spans="2:5" x14ac:dyDescent="0.25">
      <c r="B9" s="11" t="s">
        <v>438</v>
      </c>
      <c r="C9" s="11"/>
    </row>
    <row r="10" spans="2:5" x14ac:dyDescent="0.25">
      <c r="B10" t="s">
        <v>439</v>
      </c>
    </row>
    <row r="11" spans="2:5" x14ac:dyDescent="0.25">
      <c r="B11" s="2" t="s">
        <v>440</v>
      </c>
      <c r="C11" s="2"/>
      <c r="D11" s="75">
        <v>45000</v>
      </c>
      <c r="E11" s="75">
        <v>45000</v>
      </c>
    </row>
    <row r="12" spans="2:5" ht="15.75" thickBot="1" x14ac:dyDescent="0.3">
      <c r="B12" s="53" t="s">
        <v>441</v>
      </c>
      <c r="C12" s="53"/>
      <c r="D12" s="54">
        <v>-41444</v>
      </c>
      <c r="E12" s="54">
        <v>-40225</v>
      </c>
    </row>
    <row r="13" spans="2:5" ht="30.75" thickBot="1" x14ac:dyDescent="0.3">
      <c r="B13" s="117" t="s">
        <v>197</v>
      </c>
      <c r="C13" s="117"/>
      <c r="D13" s="100">
        <f>D11+D12</f>
        <v>3556</v>
      </c>
      <c r="E13" s="100">
        <f>E11+E12</f>
        <v>4775</v>
      </c>
    </row>
    <row r="14" spans="2:5" x14ac:dyDescent="0.25">
      <c r="D14" s="22"/>
      <c r="E14" s="22"/>
    </row>
    <row r="15" spans="2:5" x14ac:dyDescent="0.25">
      <c r="B15" s="10" t="s">
        <v>22</v>
      </c>
      <c r="C15" s="10"/>
      <c r="D15" s="22"/>
      <c r="E15" s="22"/>
    </row>
    <row r="16" spans="2:5" x14ac:dyDescent="0.25">
      <c r="B16" t="s">
        <v>23</v>
      </c>
      <c r="D16" s="22"/>
      <c r="E16" s="22"/>
    </row>
    <row r="17" spans="2:5" ht="15.75" thickBot="1" x14ac:dyDescent="0.3">
      <c r="B17" s="130" t="s">
        <v>139</v>
      </c>
      <c r="C17" s="130"/>
      <c r="D17" s="57">
        <v>49686</v>
      </c>
      <c r="E17" s="57">
        <v>43536</v>
      </c>
    </row>
    <row r="18" spans="2:5" x14ac:dyDescent="0.25">
      <c r="D18" s="22"/>
      <c r="E18" s="22"/>
    </row>
    <row r="19" spans="2:5" x14ac:dyDescent="0.25">
      <c r="B19" s="10" t="s">
        <v>24</v>
      </c>
      <c r="C19" s="10"/>
      <c r="D19" s="22"/>
      <c r="E19" s="22"/>
    </row>
    <row r="20" spans="2:5" x14ac:dyDescent="0.25">
      <c r="B20" t="s">
        <v>25</v>
      </c>
      <c r="D20" s="22"/>
      <c r="E20" s="22"/>
    </row>
    <row r="21" spans="2:5" ht="15.75" thickBot="1" x14ac:dyDescent="0.3">
      <c r="B21" s="53" t="s">
        <v>142</v>
      </c>
      <c r="C21" s="53"/>
      <c r="D21" s="57">
        <v>9501</v>
      </c>
      <c r="E21" s="57">
        <v>8808</v>
      </c>
    </row>
    <row r="22" spans="2:5" x14ac:dyDescent="0.25">
      <c r="D22" s="22"/>
      <c r="E22" s="22"/>
    </row>
    <row r="23" spans="2:5" x14ac:dyDescent="0.25">
      <c r="B23" s="10" t="s">
        <v>26</v>
      </c>
      <c r="C23" s="10"/>
      <c r="D23" s="22"/>
      <c r="E23" s="22"/>
    </row>
    <row r="24" spans="2:5" ht="30.75" thickBot="1" x14ac:dyDescent="0.3">
      <c r="B24" s="53" t="s">
        <v>548</v>
      </c>
      <c r="C24" s="53"/>
      <c r="D24" s="57">
        <v>44220</v>
      </c>
      <c r="E24" s="57">
        <v>38427</v>
      </c>
    </row>
    <row r="26" spans="2:5" ht="30" x14ac:dyDescent="0.25">
      <c r="B26" s="11" t="s">
        <v>437</v>
      </c>
      <c r="C26" s="11"/>
    </row>
    <row r="27" spans="2:5" ht="15.75" thickBot="1" x14ac:dyDescent="0.3">
      <c r="B27" s="47" t="s">
        <v>140</v>
      </c>
      <c r="C27" s="47"/>
      <c r="D27" s="48">
        <v>9538</v>
      </c>
      <c r="E27" s="48">
        <v>10082</v>
      </c>
    </row>
    <row r="28" spans="2:5" x14ac:dyDescent="0.25">
      <c r="D28" s="5"/>
      <c r="E28" s="5"/>
    </row>
    <row r="29" spans="2:5" x14ac:dyDescent="0.25">
      <c r="B29" s="10" t="s">
        <v>27</v>
      </c>
      <c r="C29" s="10"/>
      <c r="D29" s="5"/>
      <c r="E29" s="5"/>
    </row>
    <row r="30" spans="2:5" ht="15.75" thickBot="1" x14ac:dyDescent="0.3">
      <c r="B30" s="53" t="s">
        <v>141</v>
      </c>
      <c r="C30" s="53"/>
      <c r="D30" s="48">
        <v>6103</v>
      </c>
      <c r="E30" s="48">
        <v>5656</v>
      </c>
    </row>
    <row r="31" spans="2:5" x14ac:dyDescent="0.25">
      <c r="B31" s="2"/>
      <c r="C31" s="2"/>
      <c r="D31" s="97"/>
      <c r="E31" s="97"/>
    </row>
    <row r="32" spans="2:5" x14ac:dyDescent="0.25">
      <c r="B32" s="1" t="s">
        <v>372</v>
      </c>
      <c r="C32" s="1"/>
      <c r="D32" s="97"/>
      <c r="E32" s="97"/>
    </row>
    <row r="33" spans="2:7" ht="15.75" thickBot="1" x14ac:dyDescent="0.3">
      <c r="B33" s="53" t="s">
        <v>546</v>
      </c>
      <c r="C33" s="53"/>
      <c r="D33" s="48">
        <v>14205</v>
      </c>
      <c r="E33" s="48">
        <v>9624</v>
      </c>
      <c r="G33" s="184"/>
    </row>
    <row r="34" spans="2:7" x14ac:dyDescent="0.25">
      <c r="D34" s="97"/>
      <c r="E34" s="97"/>
    </row>
    <row r="35" spans="2:7" x14ac:dyDescent="0.25">
      <c r="B35" s="1" t="s">
        <v>28</v>
      </c>
      <c r="C35" s="1"/>
      <c r="D35" s="33"/>
      <c r="E35" s="33"/>
    </row>
    <row r="36" spans="2:7" ht="15.75" thickBot="1" x14ac:dyDescent="0.3">
      <c r="B36" s="47" t="s">
        <v>547</v>
      </c>
      <c r="C36" s="47"/>
      <c r="D36" s="141">
        <v>392</v>
      </c>
      <c r="E36" s="141">
        <v>376</v>
      </c>
    </row>
    <row r="37" spans="2:7" ht="30.75" thickBot="1" x14ac:dyDescent="0.3">
      <c r="B37" s="53" t="s">
        <v>163</v>
      </c>
      <c r="C37" s="53"/>
      <c r="D37" s="141">
        <f>SUM(D13:D36)</f>
        <v>137201</v>
      </c>
      <c r="E37" s="141">
        <f>SUM(E13:E36)</f>
        <v>121284</v>
      </c>
    </row>
  </sheetData>
  <pageMargins left="0.7" right="0.7" top="0.75" bottom="0.75" header="0.3" footer="0.3"/>
  <pageSetup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H49"/>
  <sheetViews>
    <sheetView workbookViewId="0">
      <selection activeCell="F16" sqref="F16"/>
    </sheetView>
  </sheetViews>
  <sheetFormatPr defaultRowHeight="15" x14ac:dyDescent="0.25"/>
  <cols>
    <col min="2" max="2" width="44.42578125" customWidth="1"/>
    <col min="3" max="6" width="13.85546875" customWidth="1"/>
  </cols>
  <sheetData>
    <row r="2" spans="2:8" ht="15.75" thickBot="1" x14ac:dyDescent="0.3">
      <c r="B2" s="122" t="s">
        <v>21</v>
      </c>
      <c r="C2" s="122"/>
      <c r="D2" s="122"/>
      <c r="E2" s="142"/>
      <c r="F2" s="142"/>
    </row>
    <row r="3" spans="2:8" ht="30" x14ac:dyDescent="0.25">
      <c r="B3" s="123" t="s">
        <v>491</v>
      </c>
      <c r="C3" s="139"/>
      <c r="D3" s="77"/>
      <c r="E3" s="124"/>
      <c r="F3" s="124" t="s">
        <v>29</v>
      </c>
    </row>
    <row r="5" spans="2:8" x14ac:dyDescent="0.25">
      <c r="B5" s="1" t="s">
        <v>145</v>
      </c>
      <c r="C5" s="1"/>
      <c r="D5" s="1"/>
      <c r="E5" s="1"/>
    </row>
    <row r="6" spans="2:8" x14ac:dyDescent="0.25">
      <c r="B6" s="1"/>
      <c r="C6" s="1"/>
      <c r="D6" s="1"/>
      <c r="E6" s="1"/>
      <c r="H6" s="184"/>
    </row>
    <row r="7" spans="2:8" x14ac:dyDescent="0.25">
      <c r="E7" s="31">
        <v>2024</v>
      </c>
      <c r="F7" s="31">
        <v>2023</v>
      </c>
      <c r="H7" s="184"/>
    </row>
    <row r="8" spans="2:8" x14ac:dyDescent="0.25">
      <c r="E8" s="31" t="s">
        <v>35</v>
      </c>
      <c r="F8" s="31" t="s">
        <v>35</v>
      </c>
    </row>
    <row r="9" spans="2:8" x14ac:dyDescent="0.25">
      <c r="E9" s="31"/>
      <c r="F9" s="31"/>
    </row>
    <row r="10" spans="2:8" x14ac:dyDescent="0.25">
      <c r="B10" t="s">
        <v>373</v>
      </c>
      <c r="E10" s="68">
        <v>144862</v>
      </c>
      <c r="F10" s="68">
        <v>133460</v>
      </c>
    </row>
    <row r="11" spans="2:8" ht="15.75" thickBot="1" x14ac:dyDescent="0.3">
      <c r="B11" s="47" t="s">
        <v>374</v>
      </c>
      <c r="C11" s="47"/>
      <c r="D11" s="47"/>
      <c r="E11" s="106">
        <v>33181</v>
      </c>
      <c r="F11" s="106">
        <v>28933</v>
      </c>
    </row>
    <row r="12" spans="2:8" ht="24" customHeight="1" thickBot="1" x14ac:dyDescent="0.3">
      <c r="B12" s="195" t="s">
        <v>443</v>
      </c>
      <c r="C12" s="47"/>
      <c r="D12" s="47"/>
      <c r="E12" s="48">
        <f>SUM(E10:E11)</f>
        <v>178043</v>
      </c>
      <c r="F12" s="48">
        <f>SUM(F10:F11)</f>
        <v>162393</v>
      </c>
      <c r="H12" s="184"/>
    </row>
    <row r="13" spans="2:8" x14ac:dyDescent="0.25">
      <c r="E13" s="68"/>
    </row>
    <row r="14" spans="2:8" x14ac:dyDescent="0.25">
      <c r="B14" t="s">
        <v>375</v>
      </c>
      <c r="E14" s="68"/>
    </row>
    <row r="15" spans="2:8" x14ac:dyDescent="0.25">
      <c r="E15" s="68"/>
    </row>
    <row r="16" spans="2:8" ht="30" x14ac:dyDescent="0.25">
      <c r="C16" s="31" t="s">
        <v>549</v>
      </c>
      <c r="D16" s="31" t="s">
        <v>550</v>
      </c>
      <c r="E16" s="31" t="s">
        <v>376</v>
      </c>
      <c r="F16" s="31" t="s">
        <v>442</v>
      </c>
      <c r="H16" s="184"/>
    </row>
    <row r="17" spans="2:8" x14ac:dyDescent="0.25">
      <c r="C17" s="31" t="s">
        <v>35</v>
      </c>
      <c r="D17" s="31" t="s">
        <v>35</v>
      </c>
      <c r="E17" s="31" t="s">
        <v>35</v>
      </c>
      <c r="F17" s="31" t="s">
        <v>35</v>
      </c>
      <c r="H17" s="184"/>
    </row>
    <row r="18" spans="2:8" x14ac:dyDescent="0.25">
      <c r="C18" s="31"/>
      <c r="D18" s="31"/>
      <c r="E18" s="31"/>
      <c r="F18" s="31"/>
    </row>
    <row r="19" spans="2:8" x14ac:dyDescent="0.25">
      <c r="B19" t="s">
        <v>377</v>
      </c>
      <c r="C19" s="68">
        <v>45882</v>
      </c>
      <c r="D19" s="68">
        <v>45691</v>
      </c>
      <c r="E19" s="68">
        <v>45352</v>
      </c>
      <c r="F19" s="68">
        <v>44615</v>
      </c>
    </row>
    <row r="20" spans="2:8" x14ac:dyDescent="0.25">
      <c r="B20" t="s">
        <v>378</v>
      </c>
      <c r="C20" s="68">
        <v>95683</v>
      </c>
      <c r="D20" s="68">
        <v>90214</v>
      </c>
      <c r="E20" s="68">
        <v>84966</v>
      </c>
      <c r="F20" s="68">
        <v>78078</v>
      </c>
    </row>
    <row r="21" spans="2:8" ht="15.75" thickBot="1" x14ac:dyDescent="0.3">
      <c r="B21" s="47" t="s">
        <v>379</v>
      </c>
      <c r="C21" s="106">
        <v>3297</v>
      </c>
      <c r="D21" s="106">
        <v>3297</v>
      </c>
      <c r="E21" s="106">
        <v>3142</v>
      </c>
      <c r="F21" s="106">
        <v>3142</v>
      </c>
    </row>
    <row r="22" spans="2:8" ht="23.25" customHeight="1" thickBot="1" x14ac:dyDescent="0.3">
      <c r="B22" s="99"/>
      <c r="C22" s="107">
        <f t="shared" ref="C22:E22" si="0">SUM(C19:C21)</f>
        <v>144862</v>
      </c>
      <c r="D22" s="107">
        <f t="shared" si="0"/>
        <v>139202</v>
      </c>
      <c r="E22" s="108">
        <f t="shared" si="0"/>
        <v>133460</v>
      </c>
      <c r="F22" s="108">
        <f>SUM(F19:F21)</f>
        <v>125835</v>
      </c>
    </row>
    <row r="24" spans="2:8" x14ac:dyDescent="0.25">
      <c r="B24" t="s">
        <v>380</v>
      </c>
    </row>
    <row r="26" spans="2:8" x14ac:dyDescent="0.25">
      <c r="D26" s="1"/>
    </row>
    <row r="27" spans="2:8" x14ac:dyDescent="0.25">
      <c r="C27" s="285">
        <v>2024</v>
      </c>
      <c r="D27" s="285"/>
      <c r="E27" s="285"/>
      <c r="F27" s="285"/>
      <c r="H27" s="184"/>
    </row>
    <row r="28" spans="2:8" x14ac:dyDescent="0.25">
      <c r="C28" s="44" t="s">
        <v>381</v>
      </c>
      <c r="D28" s="44" t="s">
        <v>382</v>
      </c>
      <c r="E28" s="44" t="s">
        <v>383</v>
      </c>
      <c r="F28" s="44" t="s">
        <v>384</v>
      </c>
    </row>
    <row r="29" spans="2:8" x14ac:dyDescent="0.25">
      <c r="C29" s="31" t="s">
        <v>35</v>
      </c>
      <c r="D29" s="31" t="s">
        <v>35</v>
      </c>
      <c r="E29" s="31" t="s">
        <v>35</v>
      </c>
      <c r="F29" s="31" t="s">
        <v>35</v>
      </c>
      <c r="H29" s="184"/>
    </row>
    <row r="30" spans="2:8" x14ac:dyDescent="0.25">
      <c r="C30" s="31"/>
      <c r="D30" s="31"/>
      <c r="E30" s="31"/>
      <c r="F30" s="31"/>
    </row>
    <row r="31" spans="2:8" x14ac:dyDescent="0.25">
      <c r="B31" t="s">
        <v>385</v>
      </c>
      <c r="C31" s="68"/>
      <c r="D31" s="68"/>
      <c r="E31" s="68"/>
      <c r="F31" s="68"/>
    </row>
    <row r="32" spans="2:8" x14ac:dyDescent="0.25">
      <c r="B32" t="s">
        <v>386</v>
      </c>
      <c r="C32" s="68">
        <v>0</v>
      </c>
      <c r="D32" s="68">
        <v>6615</v>
      </c>
      <c r="E32" s="68">
        <v>0</v>
      </c>
      <c r="F32" s="68">
        <f>SUM(C32:E32)</f>
        <v>6615</v>
      </c>
    </row>
    <row r="33" spans="2:8" x14ac:dyDescent="0.25">
      <c r="C33" s="68"/>
      <c r="D33" s="68"/>
      <c r="E33" s="68"/>
      <c r="F33" s="189"/>
      <c r="H33" s="184"/>
    </row>
    <row r="34" spans="2:8" x14ac:dyDescent="0.25">
      <c r="B34" t="s">
        <v>387</v>
      </c>
      <c r="C34" s="68"/>
      <c r="D34" s="68"/>
      <c r="E34" s="68"/>
      <c r="F34" s="189"/>
      <c r="H34" s="184"/>
    </row>
    <row r="35" spans="2:8" x14ac:dyDescent="0.25">
      <c r="B35" t="s">
        <v>388</v>
      </c>
      <c r="C35" s="68">
        <v>9102</v>
      </c>
      <c r="D35" s="68">
        <v>0</v>
      </c>
      <c r="E35" s="68">
        <v>0</v>
      </c>
      <c r="F35" s="68">
        <f t="shared" ref="F35:F36" si="1">SUM(C35:E35)</f>
        <v>9102</v>
      </c>
    </row>
    <row r="36" spans="2:8" ht="15.75" thickBot="1" x14ac:dyDescent="0.3">
      <c r="B36" t="s">
        <v>389</v>
      </c>
      <c r="C36" s="106">
        <v>17464</v>
      </c>
      <c r="D36" s="106">
        <v>0</v>
      </c>
      <c r="E36" s="106">
        <v>0</v>
      </c>
      <c r="F36" s="68">
        <f t="shared" si="1"/>
        <v>17464</v>
      </c>
      <c r="H36" s="184"/>
    </row>
    <row r="37" spans="2:8" ht="24" customHeight="1" thickBot="1" x14ac:dyDescent="0.3">
      <c r="B37" s="99"/>
      <c r="C37" s="107">
        <f t="shared" ref="C37" si="2">SUM(C31:C36)</f>
        <v>26566</v>
      </c>
      <c r="D37" s="107">
        <f t="shared" ref="D37" si="3">SUM(D31:D36)</f>
        <v>6615</v>
      </c>
      <c r="E37" s="108">
        <f t="shared" ref="E37" si="4">SUM(E31:E36)</f>
        <v>0</v>
      </c>
      <c r="F37" s="107">
        <f>SUM(F31:F36)</f>
        <v>33181</v>
      </c>
    </row>
    <row r="39" spans="2:8" x14ac:dyDescent="0.25">
      <c r="C39" s="285">
        <v>2023</v>
      </c>
      <c r="D39" s="285"/>
      <c r="E39" s="285"/>
      <c r="F39" s="285"/>
    </row>
    <row r="40" spans="2:8" x14ac:dyDescent="0.25">
      <c r="C40" s="44" t="s">
        <v>381</v>
      </c>
      <c r="D40" s="44" t="s">
        <v>382</v>
      </c>
      <c r="E40" s="44" t="s">
        <v>383</v>
      </c>
      <c r="F40" s="44" t="s">
        <v>384</v>
      </c>
    </row>
    <row r="41" spans="2:8" x14ac:dyDescent="0.25">
      <c r="C41" s="31" t="s">
        <v>35</v>
      </c>
      <c r="D41" s="31" t="s">
        <v>35</v>
      </c>
      <c r="E41" s="31" t="s">
        <v>35</v>
      </c>
      <c r="F41" s="31" t="s">
        <v>35</v>
      </c>
    </row>
    <row r="42" spans="2:8" x14ac:dyDescent="0.25">
      <c r="C42" s="31"/>
      <c r="D42" s="31"/>
      <c r="E42" s="31"/>
      <c r="F42" s="31"/>
    </row>
    <row r="43" spans="2:8" x14ac:dyDescent="0.25">
      <c r="B43" t="s">
        <v>385</v>
      </c>
      <c r="C43" s="68"/>
      <c r="D43" s="68"/>
      <c r="E43" s="68"/>
      <c r="F43" s="68"/>
    </row>
    <row r="44" spans="2:8" x14ac:dyDescent="0.25">
      <c r="B44" t="s">
        <v>386</v>
      </c>
      <c r="C44" s="68">
        <v>0</v>
      </c>
      <c r="D44" s="68">
        <v>5750</v>
      </c>
      <c r="E44" s="68">
        <v>0</v>
      </c>
      <c r="F44" s="68">
        <f>SUM(C44:E44)</f>
        <v>5750</v>
      </c>
    </row>
    <row r="45" spans="2:8" x14ac:dyDescent="0.25">
      <c r="C45" s="68"/>
      <c r="D45" s="68"/>
      <c r="E45" s="68"/>
      <c r="F45" s="189"/>
    </row>
    <row r="46" spans="2:8" x14ac:dyDescent="0.25">
      <c r="B46" t="s">
        <v>387</v>
      </c>
      <c r="C46" s="68"/>
      <c r="D46" s="68"/>
      <c r="E46" s="68"/>
      <c r="F46" s="189"/>
    </row>
    <row r="47" spans="2:8" x14ac:dyDescent="0.25">
      <c r="B47" t="s">
        <v>388</v>
      </c>
      <c r="C47" s="68">
        <v>10446</v>
      </c>
      <c r="D47" s="68">
        <v>0</v>
      </c>
      <c r="E47" s="68">
        <v>0</v>
      </c>
      <c r="F47" s="68">
        <f t="shared" ref="F47:F48" si="5">SUM(C47:E47)</f>
        <v>10446</v>
      </c>
    </row>
    <row r="48" spans="2:8" ht="15.75" thickBot="1" x14ac:dyDescent="0.3">
      <c r="B48" t="s">
        <v>389</v>
      </c>
      <c r="C48" s="106">
        <v>12737</v>
      </c>
      <c r="D48" s="106">
        <v>0</v>
      </c>
      <c r="E48" s="106">
        <v>0</v>
      </c>
      <c r="F48" s="68">
        <f t="shared" si="5"/>
        <v>12737</v>
      </c>
    </row>
    <row r="49" spans="2:6" ht="15.75" thickBot="1" x14ac:dyDescent="0.3">
      <c r="B49" s="99"/>
      <c r="C49" s="107">
        <f t="shared" ref="C49:E49" si="6">SUM(C43:C48)</f>
        <v>23183</v>
      </c>
      <c r="D49" s="107">
        <f t="shared" si="6"/>
        <v>5750</v>
      </c>
      <c r="E49" s="108">
        <f t="shared" si="6"/>
        <v>0</v>
      </c>
      <c r="F49" s="107">
        <f>SUM(F43:F48)</f>
        <v>28933</v>
      </c>
    </row>
  </sheetData>
  <mergeCells count="2">
    <mergeCell ref="C27:F27"/>
    <mergeCell ref="C39:F39"/>
  </mergeCells>
  <pageMargins left="0.7" right="0.7" top="0.75" bottom="0.75" header="0.3" footer="0.3"/>
  <pageSetup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H16"/>
  <sheetViews>
    <sheetView workbookViewId="0">
      <selection activeCell="F6" sqref="F6"/>
    </sheetView>
  </sheetViews>
  <sheetFormatPr defaultRowHeight="15" x14ac:dyDescent="0.25"/>
  <cols>
    <col min="2" max="2" width="43.5703125" customWidth="1"/>
    <col min="3" max="3" width="13.5703125" customWidth="1"/>
    <col min="4" max="4" width="13" customWidth="1"/>
    <col min="5" max="6" width="11.5703125" bestFit="1" customWidth="1"/>
  </cols>
  <sheetData>
    <row r="2" spans="2:8" ht="15.75" thickBot="1" x14ac:dyDescent="0.3">
      <c r="B2" s="122" t="s">
        <v>21</v>
      </c>
      <c r="C2" s="122"/>
      <c r="D2" s="122"/>
      <c r="E2" s="122"/>
      <c r="F2" s="122"/>
    </row>
    <row r="3" spans="2:8" ht="23.25" customHeight="1" x14ac:dyDescent="0.25">
      <c r="B3" s="123" t="s">
        <v>491</v>
      </c>
      <c r="C3" s="138"/>
      <c r="D3" s="138"/>
      <c r="E3" s="143"/>
      <c r="F3" s="140" t="s">
        <v>29</v>
      </c>
    </row>
    <row r="5" spans="2:8" x14ac:dyDescent="0.25">
      <c r="B5" s="1" t="s">
        <v>143</v>
      </c>
    </row>
    <row r="6" spans="2:8" ht="45" x14ac:dyDescent="0.25">
      <c r="C6" s="37" t="s">
        <v>444</v>
      </c>
      <c r="D6" s="37" t="s">
        <v>445</v>
      </c>
      <c r="E6" s="37" t="s">
        <v>551</v>
      </c>
      <c r="F6" s="37" t="s">
        <v>446</v>
      </c>
      <c r="H6" s="184"/>
    </row>
    <row r="7" spans="2:8" x14ac:dyDescent="0.25">
      <c r="C7" s="31" t="s">
        <v>35</v>
      </c>
      <c r="D7" s="31" t="s">
        <v>35</v>
      </c>
      <c r="E7" s="31" t="s">
        <v>35</v>
      </c>
      <c r="F7" s="31" t="s">
        <v>35</v>
      </c>
    </row>
    <row r="8" spans="2:8" x14ac:dyDescent="0.25">
      <c r="C8" s="31"/>
      <c r="D8" s="31"/>
      <c r="E8" s="31"/>
      <c r="F8" s="31"/>
    </row>
    <row r="9" spans="2:8" x14ac:dyDescent="0.25">
      <c r="B9" t="s">
        <v>6</v>
      </c>
      <c r="C9" s="35">
        <v>114054</v>
      </c>
      <c r="D9" s="26">
        <v>-45064</v>
      </c>
      <c r="E9" s="26">
        <f>C9+D9</f>
        <v>68990</v>
      </c>
      <c r="F9" s="26">
        <v>48559</v>
      </c>
    </row>
    <row r="10" spans="2:8" x14ac:dyDescent="0.25">
      <c r="B10" t="s">
        <v>30</v>
      </c>
      <c r="C10" s="34">
        <v>13577</v>
      </c>
      <c r="D10" s="26">
        <v>-254</v>
      </c>
      <c r="E10" s="26">
        <f t="shared" ref="E10:E15" si="0">C10+D10</f>
        <v>13323</v>
      </c>
      <c r="F10" s="26">
        <v>13251</v>
      </c>
    </row>
    <row r="11" spans="2:8" x14ac:dyDescent="0.25">
      <c r="B11" s="2" t="s">
        <v>7</v>
      </c>
      <c r="C11" s="34">
        <v>6610</v>
      </c>
      <c r="D11" s="71">
        <v>0</v>
      </c>
      <c r="E11" s="26">
        <f t="shared" si="0"/>
        <v>6610</v>
      </c>
      <c r="F11" s="26">
        <v>39791</v>
      </c>
    </row>
    <row r="12" spans="2:8" x14ac:dyDescent="0.25">
      <c r="B12" s="2" t="s">
        <v>31</v>
      </c>
      <c r="C12" s="34">
        <v>11074</v>
      </c>
      <c r="D12" s="70">
        <v>0</v>
      </c>
      <c r="E12" s="26">
        <f t="shared" si="0"/>
        <v>11074</v>
      </c>
      <c r="F12" s="26">
        <v>15892</v>
      </c>
    </row>
    <row r="13" spans="2:8" x14ac:dyDescent="0.25">
      <c r="B13" s="2" t="s">
        <v>32</v>
      </c>
      <c r="C13" s="34">
        <v>17617</v>
      </c>
      <c r="D13" s="26">
        <v>-8021</v>
      </c>
      <c r="E13" s="26">
        <f t="shared" si="0"/>
        <v>9596</v>
      </c>
      <c r="F13" s="26">
        <v>6564</v>
      </c>
    </row>
    <row r="14" spans="2:8" x14ac:dyDescent="0.25">
      <c r="B14" s="2" t="s">
        <v>33</v>
      </c>
      <c r="C14" s="34">
        <v>10439</v>
      </c>
      <c r="D14" s="71">
        <v>-315</v>
      </c>
      <c r="E14" s="26">
        <f t="shared" si="0"/>
        <v>10124</v>
      </c>
      <c r="F14" s="26">
        <v>7310</v>
      </c>
    </row>
    <row r="15" spans="2:8" ht="15.75" thickBot="1" x14ac:dyDescent="0.3">
      <c r="B15" s="47" t="s">
        <v>34</v>
      </c>
      <c r="C15" s="154">
        <v>1221</v>
      </c>
      <c r="D15" s="94">
        <v>0</v>
      </c>
      <c r="E15" s="116">
        <f t="shared" si="0"/>
        <v>1221</v>
      </c>
      <c r="F15" s="116">
        <v>724</v>
      </c>
    </row>
    <row r="16" spans="2:8" ht="30.75" thickBot="1" x14ac:dyDescent="0.3">
      <c r="B16" s="56" t="s">
        <v>163</v>
      </c>
      <c r="C16" s="161">
        <f>SUM(C9:C15)</f>
        <v>174592</v>
      </c>
      <c r="D16" s="161">
        <f>SUM(D9:D15)</f>
        <v>-53654</v>
      </c>
      <c r="E16" s="63">
        <f>SUM(E9:E15)</f>
        <v>120938</v>
      </c>
      <c r="F16" s="63">
        <f>SUM(F9:F15)</f>
        <v>132091</v>
      </c>
    </row>
  </sheetData>
  <pageMargins left="0.7" right="0.7" top="0.75" bottom="0.75" header="0.3" footer="0.3"/>
  <pageSetup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49</vt:i4>
      </vt:variant>
    </vt:vector>
  </HeadingPairs>
  <TitlesOfParts>
    <vt:vector size="49" baseType="lpstr">
      <vt:lpstr>Statement of Financial Position</vt:lpstr>
      <vt:lpstr>Statement of Operations</vt:lpstr>
      <vt:lpstr>Change in Net Debt</vt:lpstr>
      <vt:lpstr>Remeasurement Gains &amp; Losses</vt:lpstr>
      <vt:lpstr>Statement of Cash Flows</vt:lpstr>
      <vt:lpstr>Cash and Cash Equivalents </vt:lpstr>
      <vt:lpstr>Designated and restricted asset</vt:lpstr>
      <vt:lpstr>Portfolio investments</vt:lpstr>
      <vt:lpstr>Accounts Receivable</vt:lpstr>
      <vt:lpstr>Loans Receivable</vt:lpstr>
      <vt:lpstr>Accounts payable</vt:lpstr>
      <vt:lpstr>Deferred revenue</vt:lpstr>
      <vt:lpstr>Environmental Liabilities</vt:lpstr>
      <vt:lpstr>ARO &amp; SL &amp; SWS</vt:lpstr>
      <vt:lpstr>Due to (from) Canada</vt:lpstr>
      <vt:lpstr>Long-term debt and capital leas</vt:lpstr>
      <vt:lpstr>Debt Authority</vt:lpstr>
      <vt:lpstr>Liabilities under P3s</vt:lpstr>
      <vt:lpstr>Pension liabilities (assets)</vt:lpstr>
      <vt:lpstr>Pension liabilities (assets) 2</vt:lpstr>
      <vt:lpstr>Change in pension liability</vt:lpstr>
      <vt:lpstr>Valuation Methods(pension)</vt:lpstr>
      <vt:lpstr>Valuation Methods (pension)</vt:lpstr>
      <vt:lpstr>Valuation Results (EFB)</vt:lpstr>
      <vt:lpstr>Employee Benefits and Comp</vt:lpstr>
      <vt:lpstr>Expected Payments</vt:lpstr>
      <vt:lpstr>Contractual Obligations</vt:lpstr>
      <vt:lpstr>Contractual Rights</vt:lpstr>
      <vt:lpstr>Transfer Payments and Taxes</vt:lpstr>
      <vt:lpstr>Sales, General, NRR, &amp; Rec Rev</vt:lpstr>
      <vt:lpstr>Credit risk</vt:lpstr>
      <vt:lpstr>Liquidity risk</vt:lpstr>
      <vt:lpstr>Schedule of TCAs</vt:lpstr>
      <vt:lpstr>Schedule Segmented Information</vt:lpstr>
      <vt:lpstr>FSDA -&gt;&gt;</vt:lpstr>
      <vt:lpstr>Executive Summary</vt:lpstr>
      <vt:lpstr>Cash Flow</vt:lpstr>
      <vt:lpstr>Portfolio inv</vt:lpstr>
      <vt:lpstr>Deferred rev</vt:lpstr>
      <vt:lpstr>EL</vt:lpstr>
      <vt:lpstr>ARO, SL &amp; SWS</vt:lpstr>
      <vt:lpstr>P3</vt:lpstr>
      <vt:lpstr>TCAs</vt:lpstr>
      <vt:lpstr>Revenues Variance Analysis</vt:lpstr>
      <vt:lpstr>Expense Variance - by Program</vt:lpstr>
      <vt:lpstr>Expense Variance - by Object</vt:lpstr>
      <vt:lpstr>GDP Comparison</vt:lpstr>
      <vt:lpstr>FRP Compliance</vt:lpstr>
      <vt:lpstr>Appendix A</vt:lpstr>
    </vt:vector>
  </TitlesOfParts>
  <Company>GNWT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Messier</dc:creator>
  <cp:lastModifiedBy>Lindsey Dempsey</cp:lastModifiedBy>
  <cp:lastPrinted>2024-11-22T17:51:07Z</cp:lastPrinted>
  <dcterms:created xsi:type="dcterms:W3CDTF">2022-08-05T14:48:41Z</dcterms:created>
  <dcterms:modified xsi:type="dcterms:W3CDTF">2024-11-22T18:05:18Z</dcterms:modified>
</cp:coreProperties>
</file>