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yyaba_kausar\Desktop\"/>
    </mc:Choice>
  </mc:AlternateContent>
  <xr:revisionPtr revIDLastSave="0" documentId="8_{B0324581-31B4-4838-97B2-5E0E9659C4CE}" xr6:coauthVersionLast="47" xr6:coauthVersionMax="47" xr10:uidLastSave="{00000000-0000-0000-0000-000000000000}"/>
  <bookViews>
    <workbookView xWindow="-120" yWindow="-120" windowWidth="29040" windowHeight="15840" firstSheet="6" activeTab="7" xr2:uid="{00000000-000D-0000-FFFF-FFFF00000000}"/>
  </bookViews>
  <sheets>
    <sheet name="Statement of Financial Position" sheetId="1" r:id="rId1"/>
    <sheet name="Statement of operations" sheetId="2" r:id="rId2"/>
    <sheet name="Change in net debt" sheetId="3" r:id="rId3"/>
    <sheet name="Statement of cash flows" sheetId="4" r:id="rId4"/>
    <sheet name="portfolio investments" sheetId="5" r:id="rId5"/>
    <sheet name="Designated and restricted asset" sheetId="6" r:id="rId6"/>
    <sheet name="Accounts Receivable" sheetId="7" r:id="rId7"/>
    <sheet name="Loans Receivable" sheetId="8" r:id="rId8"/>
    <sheet name="Accounts payable" sheetId="9" r:id="rId9"/>
    <sheet name="Environmental Liabilities" sheetId="10" r:id="rId10"/>
    <sheet name="Due to(from) Canada gov" sheetId="11" r:id="rId11"/>
    <sheet name="Long-term debt and capital leas" sheetId="12" r:id="rId12"/>
    <sheet name="Debt Authority" sheetId="13" r:id="rId13"/>
    <sheet name="Liabilities under P3s" sheetId="14" r:id="rId14"/>
    <sheet name="Pension Liability" sheetId="15" r:id="rId15"/>
    <sheet name="Change in pension liability" sheetId="16" r:id="rId16"/>
    <sheet name="Valuation Methods(pension)" sheetId="17" r:id="rId17"/>
    <sheet name="Valuation Methods (pension)" sheetId="18" r:id="rId18"/>
    <sheet name="Valuation Results (pension)" sheetId="19" r:id="rId19"/>
    <sheet name="Employee Benefits and Comp" sheetId="20" r:id="rId20"/>
    <sheet name="Expected Payments" sheetId="21" r:id="rId21"/>
    <sheet name="Contractual Obligations+rights" sheetId="22" r:id="rId22"/>
    <sheet name="Receivables" sheetId="23" r:id="rId23"/>
    <sheet name="Transfer Payments,Taxes,Revenue" sheetId="24" r:id="rId24"/>
    <sheet name="Covid-19" sheetId="25" r:id="rId25"/>
    <sheet name="Schedule of TCAs" sheetId="26" r:id="rId26"/>
    <sheet name="Schedule Segmented Information" sheetId="27" r:id="rId27"/>
    <sheet name="Executive Summary" sheetId="28" r:id="rId28"/>
    <sheet name="Annual Operating Surplus" sheetId="29" r:id="rId29"/>
    <sheet name="GDP Comparison" sheetId="30" r:id="rId30"/>
    <sheet name="TASR Expenditures" sheetId="31" r:id="rId31"/>
    <sheet name="P3 liabilities" sheetId="32" r:id="rId32"/>
    <sheet name="P3 contract details" sheetId="33" r:id="rId33"/>
    <sheet name="P3 principal repayment" sheetId="34" r:id="rId34"/>
    <sheet name="Tlicho All Season Rd Commitment" sheetId="35" r:id="rId35"/>
    <sheet name="Fiscal Responsibility" sheetId="36" r:id="rId36"/>
    <sheet name="Appendix A" sheetId="37" r:id="rId3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4" i="11" l="1"/>
  <c r="D8" i="5"/>
  <c r="C8" i="5"/>
  <c r="G28" i="14"/>
  <c r="E37" i="36"/>
  <c r="D37" i="36"/>
  <c r="E35" i="36"/>
  <c r="D35" i="36"/>
  <c r="E30" i="36"/>
  <c r="D30" i="36"/>
  <c r="E26" i="36"/>
  <c r="D26" i="36"/>
  <c r="E19" i="36"/>
  <c r="D19" i="36"/>
  <c r="G9" i="35"/>
  <c r="D11" i="34"/>
  <c r="C8" i="32"/>
  <c r="D8" i="31"/>
  <c r="C8" i="29"/>
  <c r="C9" i="28"/>
  <c r="C11" i="27"/>
  <c r="D18" i="26"/>
  <c r="D17" i="26"/>
  <c r="C13" i="26"/>
  <c r="C21" i="25"/>
  <c r="C9" i="25"/>
  <c r="C13" i="24"/>
  <c r="J7" i="23"/>
  <c r="F12" i="23"/>
  <c r="J16" i="22"/>
  <c r="J9" i="22"/>
  <c r="D16" i="22"/>
  <c r="C12" i="21"/>
  <c r="C18" i="19"/>
  <c r="C21" i="19" s="1"/>
  <c r="C16" i="16"/>
  <c r="D11" i="15"/>
  <c r="F10" i="14"/>
  <c r="E10" i="14"/>
  <c r="D10" i="14"/>
  <c r="C10" i="14"/>
  <c r="D15" i="12"/>
  <c r="D11" i="11"/>
  <c r="C17" i="10"/>
  <c r="E13" i="9"/>
  <c r="D13" i="9"/>
  <c r="D13" i="8"/>
  <c r="D15" i="3"/>
  <c r="E32" i="16"/>
  <c r="H11" i="27"/>
  <c r="C17" i="24"/>
  <c r="E32" i="12"/>
  <c r="C16" i="7"/>
  <c r="C47" i="4"/>
  <c r="D39" i="4"/>
  <c r="C39" i="4"/>
  <c r="D26" i="4"/>
  <c r="C26" i="4"/>
  <c r="D13" i="4"/>
  <c r="C13" i="4"/>
  <c r="E18" i="1"/>
  <c r="D18" i="1"/>
  <c r="E18" i="30"/>
  <c r="E17" i="30"/>
  <c r="E16" i="30"/>
  <c r="E15" i="30"/>
  <c r="E14" i="30"/>
  <c r="E13" i="30"/>
  <c r="E12" i="30"/>
  <c r="E11" i="30"/>
  <c r="E10" i="30"/>
  <c r="E9" i="30"/>
  <c r="E8" i="30"/>
  <c r="E7" i="30"/>
  <c r="E6" i="30"/>
  <c r="E5" i="30"/>
  <c r="I12" i="23"/>
  <c r="H12" i="23"/>
  <c r="G12" i="23"/>
  <c r="E12" i="23"/>
  <c r="D12" i="23"/>
  <c r="J11" i="23"/>
  <c r="J10" i="23"/>
  <c r="J9" i="23"/>
  <c r="J8" i="23"/>
  <c r="E9" i="35"/>
  <c r="F9" i="35"/>
  <c r="H9" i="35"/>
  <c r="I9" i="35"/>
  <c r="D9" i="35"/>
  <c r="J8" i="35"/>
  <c r="J7" i="35"/>
  <c r="J9" i="35" l="1"/>
  <c r="J12" i="23"/>
  <c r="D8" i="32"/>
  <c r="E8" i="32"/>
  <c r="F8" i="32"/>
  <c r="E8" i="31"/>
  <c r="F8" i="31"/>
  <c r="G8" i="31"/>
  <c r="H8" i="31"/>
  <c r="C8" i="31"/>
  <c r="I7" i="31"/>
  <c r="I6" i="31"/>
  <c r="F8" i="29"/>
  <c r="G8" i="29"/>
  <c r="D8" i="29"/>
  <c r="E7" i="29"/>
  <c r="E6" i="29"/>
  <c r="E8" i="29" s="1"/>
  <c r="E14" i="28"/>
  <c r="D14" i="28"/>
  <c r="E12" i="28"/>
  <c r="D12" i="28"/>
  <c r="D9" i="28"/>
  <c r="E9" i="28"/>
  <c r="D34" i="27"/>
  <c r="F34" i="27"/>
  <c r="H34" i="27"/>
  <c r="C34" i="27"/>
  <c r="D29" i="27"/>
  <c r="F29" i="27"/>
  <c r="H29" i="27"/>
  <c r="C29" i="27"/>
  <c r="D20" i="27"/>
  <c r="F20" i="27"/>
  <c r="F22" i="27" s="1"/>
  <c r="H20" i="27"/>
  <c r="C20" i="27"/>
  <c r="D11" i="27"/>
  <c r="D22" i="27" s="1"/>
  <c r="H22" i="27"/>
  <c r="C22" i="27"/>
  <c r="E10" i="27"/>
  <c r="G10" i="27" s="1"/>
  <c r="E13" i="27"/>
  <c r="E14" i="27"/>
  <c r="G14" i="27" s="1"/>
  <c r="E15" i="27"/>
  <c r="G15" i="27" s="1"/>
  <c r="E16" i="27"/>
  <c r="G16" i="27" s="1"/>
  <c r="E17" i="27"/>
  <c r="G17" i="27" s="1"/>
  <c r="E18" i="27"/>
  <c r="G18" i="27" s="1"/>
  <c r="E19" i="27"/>
  <c r="G19" i="27" s="1"/>
  <c r="E21" i="27"/>
  <c r="G21" i="27" s="1"/>
  <c r="E24" i="27"/>
  <c r="E25" i="27"/>
  <c r="G25" i="27" s="1"/>
  <c r="E26" i="27"/>
  <c r="G26" i="27" s="1"/>
  <c r="E27" i="27"/>
  <c r="G27" i="27" s="1"/>
  <c r="E28" i="27"/>
  <c r="G28" i="27" s="1"/>
  <c r="E30" i="27"/>
  <c r="G30" i="27" s="1"/>
  <c r="E32" i="27"/>
  <c r="G32" i="27" s="1"/>
  <c r="E33" i="27"/>
  <c r="G33" i="27" s="1"/>
  <c r="E9" i="27"/>
  <c r="E17" i="26"/>
  <c r="F17" i="26"/>
  <c r="G17" i="26"/>
  <c r="H17" i="26"/>
  <c r="J17" i="26"/>
  <c r="K17" i="26"/>
  <c r="D13" i="26"/>
  <c r="E13" i="26"/>
  <c r="F13" i="26"/>
  <c r="F18" i="26" s="1"/>
  <c r="G13" i="26"/>
  <c r="H13" i="26"/>
  <c r="I13" i="26"/>
  <c r="J13" i="26"/>
  <c r="K13" i="26"/>
  <c r="C18" i="26"/>
  <c r="C22" i="25"/>
  <c r="C35" i="24"/>
  <c r="D34" i="24"/>
  <c r="D35" i="24" s="1"/>
  <c r="C34" i="24"/>
  <c r="D26" i="24"/>
  <c r="C26" i="24"/>
  <c r="D17" i="24"/>
  <c r="D13" i="24"/>
  <c r="H16" i="22"/>
  <c r="I16" i="22"/>
  <c r="J10" i="22"/>
  <c r="J11" i="22"/>
  <c r="J12" i="22"/>
  <c r="J13" i="22"/>
  <c r="J14" i="22"/>
  <c r="J15" i="22"/>
  <c r="E16" i="22"/>
  <c r="F16" i="22"/>
  <c r="G16" i="22"/>
  <c r="D12" i="21"/>
  <c r="E8" i="21"/>
  <c r="E9" i="21"/>
  <c r="E10" i="21"/>
  <c r="E11" i="21"/>
  <c r="E7" i="21"/>
  <c r="D13" i="20"/>
  <c r="E13" i="20"/>
  <c r="F13" i="20"/>
  <c r="C13" i="20"/>
  <c r="D18" i="19"/>
  <c r="D21" i="19" s="1"/>
  <c r="E18" i="19"/>
  <c r="E21" i="19" s="1"/>
  <c r="F18" i="19"/>
  <c r="F21" i="19" s="1"/>
  <c r="D45" i="16"/>
  <c r="C45" i="16"/>
  <c r="E39" i="16"/>
  <c r="E40" i="16"/>
  <c r="E41" i="16"/>
  <c r="E42" i="16"/>
  <c r="E43" i="16"/>
  <c r="E44" i="16"/>
  <c r="E38" i="16"/>
  <c r="D36" i="16"/>
  <c r="C36" i="16"/>
  <c r="E33" i="16"/>
  <c r="E34" i="16"/>
  <c r="E35" i="16"/>
  <c r="E30" i="16"/>
  <c r="D24" i="16"/>
  <c r="E24" i="16"/>
  <c r="C24" i="16"/>
  <c r="D16" i="16"/>
  <c r="E16" i="16"/>
  <c r="E18" i="15"/>
  <c r="F18" i="15"/>
  <c r="D18" i="15"/>
  <c r="E11" i="15"/>
  <c r="F11" i="15"/>
  <c r="E10" i="13"/>
  <c r="E12" i="13" s="1"/>
  <c r="D10" i="13"/>
  <c r="D12" i="13" s="1"/>
  <c r="E15" i="12"/>
  <c r="E17" i="12" s="1"/>
  <c r="E19" i="12" s="1"/>
  <c r="D17" i="12"/>
  <c r="D19" i="12" s="1"/>
  <c r="E16" i="11"/>
  <c r="D16" i="11"/>
  <c r="E11" i="11"/>
  <c r="D17" i="10"/>
  <c r="D19" i="10" s="1"/>
  <c r="E17" i="10"/>
  <c r="E19" i="10" s="1"/>
  <c r="F17" i="10"/>
  <c r="F19" i="10" s="1"/>
  <c r="G17" i="10"/>
  <c r="G19" i="10" s="1"/>
  <c r="C19" i="10"/>
  <c r="E13" i="8"/>
  <c r="D16" i="7"/>
  <c r="E16" i="7"/>
  <c r="F16" i="7"/>
  <c r="D27" i="6"/>
  <c r="C27" i="6"/>
  <c r="D12" i="6"/>
  <c r="C12" i="6"/>
  <c r="D50" i="4"/>
  <c r="C50" i="4"/>
  <c r="D47" i="4"/>
  <c r="E15" i="3"/>
  <c r="E21" i="3" s="1"/>
  <c r="E22" i="3" s="1"/>
  <c r="F15" i="3"/>
  <c r="F21" i="3" s="1"/>
  <c r="F22" i="3" s="1"/>
  <c r="D21" i="3"/>
  <c r="D22" i="3" s="1"/>
  <c r="E42" i="2"/>
  <c r="F42" i="2"/>
  <c r="D42" i="2"/>
  <c r="E32" i="2"/>
  <c r="F32" i="2"/>
  <c r="D32" i="2"/>
  <c r="E20" i="2"/>
  <c r="F20" i="2"/>
  <c r="F22" i="2" s="1"/>
  <c r="D20" i="2"/>
  <c r="E10" i="2"/>
  <c r="F10" i="2"/>
  <c r="D10" i="2"/>
  <c r="E38" i="1"/>
  <c r="D38" i="1"/>
  <c r="E31" i="1"/>
  <c r="E32" i="1" s="1"/>
  <c r="D31" i="1"/>
  <c r="D32" i="1" s="1"/>
  <c r="I8" i="31" l="1"/>
  <c r="D34" i="2"/>
  <c r="D22" i="2"/>
  <c r="K18" i="26"/>
  <c r="D25" i="16"/>
  <c r="I18" i="26"/>
  <c r="J18" i="26"/>
  <c r="G18" i="26"/>
  <c r="H18" i="26"/>
  <c r="E18" i="26"/>
  <c r="E11" i="27"/>
  <c r="G11" i="27" s="1"/>
  <c r="C46" i="16"/>
  <c r="D46" i="16"/>
  <c r="C25" i="16"/>
  <c r="E25" i="16"/>
  <c r="D17" i="11"/>
  <c r="E17" i="11"/>
  <c r="D40" i="1"/>
  <c r="E40" i="1"/>
  <c r="E45" i="16"/>
  <c r="E22" i="2"/>
  <c r="E34" i="2" s="1"/>
  <c r="E36" i="16"/>
  <c r="E12" i="21"/>
  <c r="E29" i="27"/>
  <c r="G29" i="27" s="1"/>
  <c r="E20" i="27"/>
  <c r="G20" i="27" s="1"/>
  <c r="G9" i="27"/>
  <c r="G13" i="27"/>
  <c r="F34" i="2"/>
  <c r="E34" i="27"/>
  <c r="G34" i="27" s="1"/>
  <c r="E46" i="16" l="1"/>
  <c r="E22" i="27"/>
  <c r="G22" i="27" s="1"/>
</calcChain>
</file>

<file path=xl/sharedStrings.xml><?xml version="1.0" encoding="utf-8"?>
<sst xmlns="http://schemas.openxmlformats.org/spreadsheetml/2006/main" count="893" uniqueCount="602">
  <si>
    <t>Consolidated Statement of Financial Position</t>
  </si>
  <si>
    <t>Financial Assets</t>
  </si>
  <si>
    <t>Short term loans</t>
  </si>
  <si>
    <t>Long-term debt</t>
  </si>
  <si>
    <t>Net Debt</t>
  </si>
  <si>
    <t>Non-Financial Assets</t>
  </si>
  <si>
    <t>Accumulated surplus</t>
  </si>
  <si>
    <t>Consolidated Statement of Operations and Accumulated Surplus</t>
  </si>
  <si>
    <t>Revenues</t>
  </si>
  <si>
    <t>Taxation, non-renewable resource and general revenues</t>
  </si>
  <si>
    <t>General</t>
  </si>
  <si>
    <t>Non-renewable resource revenue</t>
  </si>
  <si>
    <t>Expenses (schedule B)</t>
  </si>
  <si>
    <t>Annual operating surplus (deficit)</t>
  </si>
  <si>
    <t>Projects on behalf of third parties</t>
  </si>
  <si>
    <t>Expenses</t>
  </si>
  <si>
    <t>Annual surplus (deficit)</t>
  </si>
  <si>
    <t>Accumulated surplus at beginning of year</t>
  </si>
  <si>
    <t>Consolidated Statement of Change in Net Debt</t>
  </si>
  <si>
    <t>Net Debt at beginning of year</t>
  </si>
  <si>
    <t>Items affecting net debt:</t>
  </si>
  <si>
    <t>-</t>
  </si>
  <si>
    <t>Change in prepaid expenses</t>
  </si>
  <si>
    <t>Consolidated Statement of Cash Flow</t>
  </si>
  <si>
    <t>Change in due to/from the Government of Canada</t>
  </si>
  <si>
    <t>Change in accounts receivable</t>
  </si>
  <si>
    <t>Change in inventories for resale</t>
  </si>
  <si>
    <t>Change in accounts payable and accrued liabilities</t>
  </si>
  <si>
    <t>Change in environmental liabilities and asset retirement obligations</t>
  </si>
  <si>
    <t>Change in deferred revenue</t>
  </si>
  <si>
    <t>Change in pensions</t>
  </si>
  <si>
    <t>Change in other employee future benefits and compensated absences</t>
  </si>
  <si>
    <t>Change in inventories held for use</t>
  </si>
  <si>
    <t>Cash provided by operating transactions</t>
  </si>
  <si>
    <t>Cash used for investing transactions</t>
  </si>
  <si>
    <t>Cash used for capital transactions</t>
  </si>
  <si>
    <t>Financing transactions</t>
  </si>
  <si>
    <t>Cash provided by financing activities</t>
  </si>
  <si>
    <t>Increase (decrease) in cash</t>
  </si>
  <si>
    <t>Cash at beginning of year</t>
  </si>
  <si>
    <t>Cash at end of year</t>
  </si>
  <si>
    <t>Marketable securities</t>
  </si>
  <si>
    <t>Miscellaneous investments</t>
  </si>
  <si>
    <t>Notes to Consolidated Financial Statements</t>
  </si>
  <si>
    <t>Northwest Territories Heritage Fund Act</t>
  </si>
  <si>
    <t>Heritage Fund:</t>
  </si>
  <si>
    <t>Waste Reduction and Recovery Act</t>
  </si>
  <si>
    <t>Environment Fund:</t>
  </si>
  <si>
    <t>Pension Benefits Standard Act</t>
  </si>
  <si>
    <t>Land Titles Act</t>
  </si>
  <si>
    <t>Other</t>
  </si>
  <si>
    <t>(All figures in thousands of dollars)</t>
  </si>
  <si>
    <t>Utilities</t>
  </si>
  <si>
    <t>Government of Nunavut</t>
  </si>
  <si>
    <t>Health related costs due from third parties</t>
  </si>
  <si>
    <t>Revolving fund sales</t>
  </si>
  <si>
    <t>Workers' Safety and Compensation Commission</t>
  </si>
  <si>
    <t>March 31, 2021</t>
  </si>
  <si>
    <t>$</t>
  </si>
  <si>
    <t>Northwest Territories Housing Corporation mortgages and loans to individuals receivable over a maximum of 25 years, some of which are unsecured and others are secured by registered charges against real property bearing fixed interest between 0.00% and 12.00%, (2020 - between 0.00% and 12.00%) before valuation allowance of $9,596 (2020 - $9,538)</t>
  </si>
  <si>
    <t>Valuation allowances</t>
  </si>
  <si>
    <t>Trade</t>
  </si>
  <si>
    <t>Other Liabilities</t>
  </si>
  <si>
    <t>Employee and payroll-related liabilities</t>
  </si>
  <si>
    <t>Accrued Interest</t>
  </si>
  <si>
    <t>Abandoned mines</t>
  </si>
  <si>
    <t>Landfills</t>
  </si>
  <si>
    <t>Sewage lagoons</t>
  </si>
  <si>
    <t>Total</t>
  </si>
  <si>
    <t>The amounts due to the Government of Canada are non-interest bearing. The excess income tax advanced is repayable over the following years:</t>
  </si>
  <si>
    <t>Loans due to Canada Mortgage and Housing Corporation, repayable in annual installments until the year 2033, bearing interest at a rate of 6.97% (2020 - 6.97%), unsecured.</t>
  </si>
  <si>
    <t>Mortgages payable to Canada Mortgage and Housing Corporation for three third party loans under the Social Housing Agreement, maturing in 2026 and 2027, bearing interest at rates between 0.68% and 1.05% (2020 - between 1.05% and 3.13%), unsecured.</t>
  </si>
  <si>
    <t>Mortgage payable to Canada Mortgage and Housing Corporation, repayable in monthly installments of $7 (2020 - $7) maturing June 2024, bearing interest at 3.30% (2020 - 3.30%), secured with real property.</t>
  </si>
  <si>
    <t>Bond, due September 29, 2051, bearing interest at 2.20% payable semi-annually, unsecured.</t>
  </si>
  <si>
    <t>Debentures, due 2025 to 2052, bearing interest between 3.82% and 6.00% (2020 - between 3.82% and 6.00%), unsecured.</t>
  </si>
  <si>
    <t>Amortizing Debentures, due 2032 to 2047, bearing interest between 3.98% and 6.42% (2020 - between 3.98% and 6.42%), unsecured.</t>
  </si>
  <si>
    <t>Series 1, 2 and 3 Debentures, repayable in monthly installments between $69 and $73 (2020 - between $69 and $73), maturing 2025 to 2026, bearing interest between 9.11% and 10.00% (2020 - between 9.11% and 10.00%), unsecured</t>
  </si>
  <si>
    <t>Deh Cho Bridge: Real return senior bonds with accrued inflation adjustment, maturing June 1, 2046, redeemable at the option of the issuer, bearing interest at 3.17% (2020 - 3.17%) payable semi-annually, unsecured.</t>
  </si>
  <si>
    <t>Total Long-term Debt</t>
  </si>
  <si>
    <t>2027 and beyond</t>
  </si>
  <si>
    <t>Debt Authority</t>
  </si>
  <si>
    <t>Capital Lease Obligations</t>
  </si>
  <si>
    <t>Guarantees</t>
  </si>
  <si>
    <t>Authorized borrowing limit</t>
  </si>
  <si>
    <t>Liabilities under Public Private Partnerships</t>
  </si>
  <si>
    <t>Less sinking fund</t>
  </si>
  <si>
    <t>Repayment date</t>
  </si>
  <si>
    <t>Stanton Territorial Hospital Renewal</t>
  </si>
  <si>
    <t>Mackenzie Valley Fibre Link</t>
  </si>
  <si>
    <t>Tlicho All Season Road</t>
  </si>
  <si>
    <t>The details of the contracts under P3s are as follows</t>
  </si>
  <si>
    <t>Partner</t>
  </si>
  <si>
    <t>Date contract entered into</t>
  </si>
  <si>
    <t>Scheduled/actual completion date</t>
  </si>
  <si>
    <t>Interest rate</t>
  </si>
  <si>
    <t>Boreal health Partnership</t>
  </si>
  <si>
    <t>September 2015</t>
  </si>
  <si>
    <t>October 2014</t>
  </si>
  <si>
    <t>February 2019</t>
  </si>
  <si>
    <t>North Star Infrastructure GP</t>
  </si>
  <si>
    <t>November 2018</t>
  </si>
  <si>
    <t>June 2017</t>
  </si>
  <si>
    <t>November 2021</t>
  </si>
  <si>
    <t>Accrued Benefit obligation</t>
  </si>
  <si>
    <t>Pension fund assets - market related value</t>
  </si>
  <si>
    <t>Unamortized actuarial losses</t>
  </si>
  <si>
    <t>Change from cash items</t>
  </si>
  <si>
    <t>Contributions from plan members</t>
  </si>
  <si>
    <t>Contributions from Government</t>
  </si>
  <si>
    <t>benefit payments to plan members</t>
  </si>
  <si>
    <t>Drawdown from plan assets</t>
  </si>
  <si>
    <t>Change from accrual items</t>
  </si>
  <si>
    <t>Current period benefit cost</t>
  </si>
  <si>
    <t>Amortization of actuarial gains</t>
  </si>
  <si>
    <t>Change in valuation allowance</t>
  </si>
  <si>
    <t>Interest on average accrued benefit obligation</t>
  </si>
  <si>
    <t>Impairment on value of accrued pension asset</t>
  </si>
  <si>
    <t>Expected return on average plan assets</t>
  </si>
  <si>
    <t>Extraordinary items</t>
  </si>
  <si>
    <t>Valuation methods and assumptions used in valuing pension liability</t>
  </si>
  <si>
    <t>Legislative Assembly Retiring Allowance Plan</t>
  </si>
  <si>
    <t>Judges Registered Plan</t>
  </si>
  <si>
    <t>April 1, 2019</t>
  </si>
  <si>
    <t>April 1, 2020</t>
  </si>
  <si>
    <t>January 1, 2020</t>
  </si>
  <si>
    <t>June 30, 2020</t>
  </si>
  <si>
    <t>January 31, 2021</t>
  </si>
  <si>
    <t>March 31, 2020</t>
  </si>
  <si>
    <t>n/a</t>
  </si>
  <si>
    <t>April 1, 2024</t>
  </si>
  <si>
    <t>April 1,2022</t>
  </si>
  <si>
    <t>January 1, 2022</t>
  </si>
  <si>
    <t>June 30, 2021</t>
  </si>
  <si>
    <t>Valuation methods and assumptions used in valuing pension liability (continued)</t>
  </si>
  <si>
    <t>Actuarial Assumptions</t>
  </si>
  <si>
    <t>MLAs' plans</t>
  </si>
  <si>
    <t>Judges' Plans</t>
  </si>
  <si>
    <t>Expected rate of return on plan assets</t>
  </si>
  <si>
    <t>Rate of compensation increase</t>
  </si>
  <si>
    <t>Annual inflation rate</t>
  </si>
  <si>
    <t>Discount rate</t>
  </si>
  <si>
    <t>Valuation results</t>
  </si>
  <si>
    <t>Changes in Obligation</t>
  </si>
  <si>
    <t>Interest accrued</t>
  </si>
  <si>
    <t>Benefits payments</t>
  </si>
  <si>
    <t>Actuarial (gains)/losses</t>
  </si>
  <si>
    <t>Unamortized net actuarial gain/(loss)</t>
  </si>
  <si>
    <t>Net future obligation</t>
  </si>
  <si>
    <t>Other employee future benefits</t>
  </si>
  <si>
    <t>Benefits Expense</t>
  </si>
  <si>
    <t>Amortization of actuarial (gain)/loss</t>
  </si>
  <si>
    <t>Expiry Date</t>
  </si>
  <si>
    <t>Operational commitments</t>
  </si>
  <si>
    <t>RCMP policing agreement</t>
  </si>
  <si>
    <t>Commercial leases</t>
  </si>
  <si>
    <t>Equipment leases</t>
  </si>
  <si>
    <t>TCAs in progress at year end</t>
  </si>
  <si>
    <t>P3 Operational commitments</t>
  </si>
  <si>
    <t>P3 TCAs in progress at end of year</t>
  </si>
  <si>
    <t>The Government has entered into agreements for, or is contractually entitled to, the following receipts subsequent to March 31, 2021:</t>
  </si>
  <si>
    <t>Transfer Payments</t>
  </si>
  <si>
    <t>Regulatory Revenue</t>
  </si>
  <si>
    <t>Lease Revenue</t>
  </si>
  <si>
    <t>License Revenue</t>
  </si>
  <si>
    <t>Other taxes:</t>
  </si>
  <si>
    <t>General:</t>
  </si>
  <si>
    <t>Covid-19</t>
  </si>
  <si>
    <t>Land</t>
  </si>
  <si>
    <t>Equipment</t>
  </si>
  <si>
    <t>Computers</t>
  </si>
  <si>
    <t>Acquisitions</t>
  </si>
  <si>
    <t>Write-downs</t>
  </si>
  <si>
    <t>Disposals</t>
  </si>
  <si>
    <t>Amortization expense</t>
  </si>
  <si>
    <t>Recoveries of prior years' expenses</t>
  </si>
  <si>
    <t>Annual Surplus (deficit)</t>
  </si>
  <si>
    <t>Total Revenues</t>
  </si>
  <si>
    <t>Total Expenses</t>
  </si>
  <si>
    <t>Financial assets</t>
  </si>
  <si>
    <t>Less: liabilities</t>
  </si>
  <si>
    <t>Net debt</t>
  </si>
  <si>
    <t>Budget 2021</t>
  </si>
  <si>
    <t>Actual 2021</t>
  </si>
  <si>
    <t>Actual 2020</t>
  </si>
  <si>
    <t>Annual Operating Surplus</t>
  </si>
  <si>
    <t>($ in thousands)</t>
  </si>
  <si>
    <t>Original Budget 2021</t>
  </si>
  <si>
    <t>Supplementary Appropriations</t>
  </si>
  <si>
    <t>Revised Budget 2021</t>
  </si>
  <si>
    <t>Canada, Provinces and Territories GDP Comparison</t>
  </si>
  <si>
    <t>Canada</t>
  </si>
  <si>
    <t>Northwest Territories</t>
  </si>
  <si>
    <t>Nunavut</t>
  </si>
  <si>
    <t>Yukon</t>
  </si>
  <si>
    <t>British Columbia</t>
  </si>
  <si>
    <t>Alberta</t>
  </si>
  <si>
    <t>Saskatchewan</t>
  </si>
  <si>
    <t>Manitoba</t>
  </si>
  <si>
    <t>Ontario</t>
  </si>
  <si>
    <t>Quebec</t>
  </si>
  <si>
    <t>New Brunswick</t>
  </si>
  <si>
    <t>Nova Scotia</t>
  </si>
  <si>
    <t>Prince Edward Island</t>
  </si>
  <si>
    <t>Annual Expenditures</t>
  </si>
  <si>
    <t>2015-16</t>
  </si>
  <si>
    <t>2016-17</t>
  </si>
  <si>
    <t>2017-18</t>
  </si>
  <si>
    <t>2018-19</t>
  </si>
  <si>
    <t>At March 31, 2021 the Public Private Partnerships (P3) liabilities were as follows:</t>
  </si>
  <si>
    <t>The details of the contracts under P3s are as follows:</t>
  </si>
  <si>
    <t>Boreal Health Partnership</t>
  </si>
  <si>
    <t>The Government entered into operational and maintenance contracts for all the P3 projects and has capital commitments for the Tłįchǫ All Season Road as follows:</t>
  </si>
  <si>
    <t>Maximum Debt Servicing Payments-5% of Revenues</t>
  </si>
  <si>
    <t>Total Debt Servicing Payments</t>
  </si>
  <si>
    <t>Capital Acquisitions</t>
  </si>
  <si>
    <t>Less: P3 Items-out of scope</t>
  </si>
  <si>
    <t>Minimum cash required from operating surplus</t>
  </si>
  <si>
    <t>Net cash surplus (deficit) for 50% of Infrastructure Investment</t>
  </si>
  <si>
    <t>Entity</t>
  </si>
  <si>
    <t>Extension Due Date</t>
  </si>
  <si>
    <t>Beaufort Delta Divisional Education Council</t>
  </si>
  <si>
    <t>Dehcho Divisional Education Council</t>
  </si>
  <si>
    <t>Dettah District Education Authority</t>
  </si>
  <si>
    <t>N'dilo Divisional Education Council</t>
  </si>
  <si>
    <t>Sahtu Divisional Education Council</t>
  </si>
  <si>
    <t>South Slave Divisional Education Council</t>
  </si>
  <si>
    <t>Yellowknife Catholic Schools</t>
  </si>
  <si>
    <t>Yellowknife No.1 District Education Authority</t>
  </si>
  <si>
    <t>Aurora College</t>
  </si>
  <si>
    <t>Hay River Health and Social Services Authority</t>
  </si>
  <si>
    <t>Tlicho Community Services Agency</t>
  </si>
  <si>
    <t>Arctic Energy Alliance</t>
  </si>
  <si>
    <t>Northwest Territories Hydro Corporation</t>
  </si>
  <si>
    <t>Northwest Territories Housing Corporation</t>
  </si>
  <si>
    <t>Northwest Territories Human Rights Commission</t>
  </si>
  <si>
    <t>Inuvialuit Water Board</t>
  </si>
  <si>
    <t>Northwest Territories Surface Rights Board</t>
  </si>
  <si>
    <t xml:space="preserve">               (thousands of dollars)</t>
  </si>
  <si>
    <t xml:space="preserve">                            (thousands of dollars)</t>
  </si>
  <si>
    <t>Budget
$</t>
  </si>
  <si>
    <t>Actual
$</t>
  </si>
  <si>
    <t xml:space="preserve">   (thousands of dollars)</t>
  </si>
  <si>
    <t xml:space="preserve"> Change in valuation allowances</t>
  </si>
  <si>
    <t xml:space="preserve"> Loss on disposal of tangible capital assets</t>
  </si>
  <si>
    <t xml:space="preserve"> Amortization of tangible capital assets</t>
  </si>
  <si>
    <t xml:space="preserve">       Marketable securities</t>
  </si>
  <si>
    <t xml:space="preserve">       Money market</t>
  </si>
  <si>
    <t xml:space="preserve">       Cash and other assets (market value approximates cost)</t>
  </si>
  <si>
    <t xml:space="preserve">       Heritage Fund net assets</t>
  </si>
  <si>
    <t xml:space="preserve">  Student Financial Assistance Act</t>
  </si>
  <si>
    <t xml:space="preserve">  Student Loan Fund:</t>
  </si>
  <si>
    <t xml:space="preserve">        Authorized limit for loans receivable</t>
  </si>
  <si>
    <t xml:space="preserve">        Less: Loans receivable balance</t>
  </si>
  <si>
    <t>Portfolio Investments for the Legislative Assembly Supplementary Retiring Allowance</t>
  </si>
  <si>
    <t>Northwest Territories Business Development and Investment
Corporation Act</t>
  </si>
  <si>
    <t xml:space="preserve">       Loan and Investment Funds</t>
  </si>
  <si>
    <t xml:space="preserve">     Cash</t>
  </si>
  <si>
    <t xml:space="preserve">       Land Titles Assurance Fund net assets</t>
  </si>
  <si>
    <t>DESIGNATED AND RESTRICTED ASSETS (Continued)</t>
  </si>
  <si>
    <t xml:space="preserve">       Beverage Container Program net assets</t>
  </si>
  <si>
    <t>ACCOUNTS RECEIVABLE</t>
  </si>
  <si>
    <t>LOANS RECEIVABLE</t>
  </si>
  <si>
    <t>PORTFOLIO INVESTMENTS</t>
  </si>
  <si>
    <t>ACCOUNTS PAYBALE AND ACCRUED LIABILITIES</t>
  </si>
  <si>
    <t>ENVIRONMENTAL LAIBILITIES AND ASSET RETIREMENT OBLIGATIONS</t>
  </si>
  <si>
    <t>Number
of Sites</t>
  </si>
  <si>
    <t>Abandoned Infrastructure    
     and schools</t>
  </si>
  <si>
    <t>Airports, airport strips or
    reserves</t>
  </si>
  <si>
    <t>Fuel tanks and resupply
    lines</t>
  </si>
  <si>
    <t>Abandoned lots and
    maintenance facilities</t>
  </si>
  <si>
    <t>Total Environmental
   liabilities</t>
  </si>
  <si>
    <t>Asset retirement
   obligations</t>
  </si>
  <si>
    <t xml:space="preserve">          $</t>
  </si>
  <si>
    <t xml:space="preserve">                $</t>
  </si>
  <si>
    <t xml:space="preserve">
Available borrowing Capacity
</t>
  </si>
  <si>
    <t>Stanton Territorial Hospital 
    Renewal</t>
  </si>
  <si>
    <t>Stanton Territorial 
Hospital Renewal</t>
  </si>
  <si>
    <t>Mackenzie Valley
        Fibre Link</t>
  </si>
  <si>
    <t>Tlicho All Season
           Road</t>
  </si>
  <si>
    <t xml:space="preserve">
Ending balance</t>
  </si>
  <si>
    <t xml:space="preserve">
Change from accrual items</t>
  </si>
  <si>
    <t xml:space="preserve">
Change from cash items</t>
  </si>
  <si>
    <t xml:space="preserve">
Opening balance</t>
  </si>
  <si>
    <t xml:space="preserve">          (All figures in thousands of dollars)</t>
  </si>
  <si>
    <t>Retirement Plan for Employees of the Hay 
   River Health and Social Services Authority</t>
  </si>
  <si>
    <t>Retirement Plan for Employees of the   
   Yellowknife Catholic Schools</t>
  </si>
  <si>
    <t>Severance and
            Removal</t>
  </si>
  <si>
    <t>Compensated      
         Absences</t>
  </si>
  <si>
    <t>Accrued benefit obligations,  
    beginning of year</t>
  </si>
  <si>
    <t>Total employee future benefits
     and compensated absences</t>
  </si>
  <si>
    <t xml:space="preserve">      $</t>
  </si>
  <si>
    <t>Transfer payments:</t>
  </si>
  <si>
    <t xml:space="preserve">  Capital Transfers</t>
  </si>
  <si>
    <t xml:space="preserve">  Canada Health and Social Transfer Reform Fund</t>
  </si>
  <si>
    <t xml:space="preserve">  Federal cost shared</t>
  </si>
  <si>
    <t xml:space="preserve">  Other</t>
  </si>
  <si>
    <t>Taxation:</t>
  </si>
  <si>
    <t xml:space="preserve">  Corporate Income Tax</t>
  </si>
  <si>
    <t xml:space="preserve">  Personal Income Tax</t>
  </si>
  <si>
    <t xml:space="preserve">   Cannabis</t>
  </si>
  <si>
    <t xml:space="preserve">   Carbon</t>
  </si>
  <si>
    <t xml:space="preserve">   Fuel</t>
  </si>
  <si>
    <t xml:space="preserve">   Tobacco</t>
  </si>
  <si>
    <t xml:space="preserve">   Property and school levies</t>
  </si>
  <si>
    <t xml:space="preserve">   Insurance</t>
  </si>
  <si>
    <t xml:space="preserve">    Lease</t>
  </si>
  <si>
    <t xml:space="preserve">    Regulatory</t>
  </si>
  <si>
    <t xml:space="preserve">    Sundry and other</t>
  </si>
  <si>
    <t xml:space="preserve">    Interest</t>
  </si>
  <si>
    <t xml:space="preserve">    Gain on disposition of assets</t>
  </si>
  <si>
    <t xml:space="preserve">    Grants in kind</t>
  </si>
  <si>
    <t xml:space="preserve">   Payroll</t>
  </si>
  <si>
    <t xml:space="preserve">    Transfer payments - federal cost shared</t>
  </si>
  <si>
    <t xml:space="preserve">    General Revenue</t>
  </si>
  <si>
    <t xml:space="preserve">    Compensation and Benefits</t>
  </si>
  <si>
    <t xml:space="preserve">    Computer Hardware and Software</t>
  </si>
  <si>
    <t xml:space="preserve">    Contract Services</t>
  </si>
  <si>
    <t xml:space="preserve">    Economic Relief Programs (grants and contributions)</t>
  </si>
  <si>
    <t xml:space="preserve">    Enforcement and compliance</t>
  </si>
  <si>
    <t xml:space="preserve">    Improvement of Housing Units</t>
  </si>
  <si>
    <t xml:space="preserve">    Materials and Supplies</t>
  </si>
  <si>
    <t xml:space="preserve">    Minor equipment</t>
  </si>
  <si>
    <t xml:space="preserve">    Other Expenses</t>
  </si>
  <si>
    <t>Infrastructure 
   and Other</t>
  </si>
  <si>
    <t>Cost of tangible capital
 assets, opening balance</t>
  </si>
  <si>
    <t>Cost of tangible capital 
assets, closing</t>
  </si>
  <si>
    <t xml:space="preserve">
Net book value</t>
  </si>
  <si>
    <t xml:space="preserve">
        2021</t>
  </si>
  <si>
    <t xml:space="preserve">
        2020</t>
  </si>
  <si>
    <t>Other Public 
     Agencies</t>
  </si>
  <si>
    <t xml:space="preserve"> Total for
All Segments</t>
  </si>
  <si>
    <t xml:space="preserve">
          2021</t>
  </si>
  <si>
    <t xml:space="preserve">
          2020</t>
  </si>
  <si>
    <t>Schedule B</t>
  </si>
  <si>
    <t>Schedule A</t>
  </si>
  <si>
    <t xml:space="preserve">         Departments</t>
  </si>
  <si>
    <t xml:space="preserve">
Non-financial assets</t>
  </si>
  <si>
    <t xml:space="preserve">
Accumulated surplus</t>
  </si>
  <si>
    <t xml:space="preserve">
Accumulated surplus at end of year</t>
  </si>
  <si>
    <t xml:space="preserve">
Change in net debt</t>
  </si>
  <si>
    <t xml:space="preserve">
Net debt at end of year</t>
  </si>
  <si>
    <t>Cash provided by (used for)
     Operating transactions</t>
  </si>
  <si>
    <t xml:space="preserve">           Annual surplus (deficit)</t>
  </si>
  <si>
    <t xml:space="preserve">           Items not affecting cash:</t>
  </si>
  <si>
    <t xml:space="preserve">
Total revenue</t>
  </si>
  <si>
    <t xml:space="preserve">
Total expenses</t>
  </si>
  <si>
    <t xml:space="preserve">
       2020</t>
  </si>
  <si>
    <t xml:space="preserve">
       2019</t>
  </si>
  <si>
    <t xml:space="preserve">      Percent 
        Change</t>
  </si>
  <si>
    <t xml:space="preserve">
Newfoundland and Labrador</t>
  </si>
  <si>
    <t xml:space="preserve">     Government</t>
  </si>
  <si>
    <t xml:space="preserve">     P3 Partner</t>
  </si>
  <si>
    <t xml:space="preserve">
Total Annual Expenditures</t>
  </si>
  <si>
    <t xml:space="preserve">
Project cost not yet in service</t>
  </si>
  <si>
    <t xml:space="preserve">
Total</t>
  </si>
  <si>
    <t>Interest
    rate</t>
  </si>
  <si>
    <t xml:space="preserve">    Northern Lights
 General Partnership</t>
  </si>
  <si>
    <t xml:space="preserve">
</t>
  </si>
  <si>
    <t xml:space="preserve">
P3 TCAs in progress at year end</t>
  </si>
  <si>
    <t xml:space="preserve">  $</t>
  </si>
  <si>
    <t xml:space="preserve">
     2022</t>
  </si>
  <si>
    <t xml:space="preserve">
     2023</t>
  </si>
  <si>
    <t xml:space="preserve">
     2024</t>
  </si>
  <si>
    <t xml:space="preserve">
     2025</t>
  </si>
  <si>
    <t xml:space="preserve">
     2026</t>
  </si>
  <si>
    <t xml:space="preserve">
     2027+</t>
  </si>
  <si>
    <t xml:space="preserve">
     Total</t>
  </si>
  <si>
    <t xml:space="preserve">
Actual Debt Servicing Payments as a % of Revenues</t>
  </si>
  <si>
    <t xml:space="preserve">
Provision 6(3)-Infrastructure Financing</t>
  </si>
  <si>
    <t>Operating Cash Required</t>
  </si>
  <si>
    <t>Operating Cash Available</t>
  </si>
  <si>
    <t>Total Operating Cash Available</t>
  </si>
  <si>
    <t xml:space="preserve">     Short-term interest expense</t>
  </si>
  <si>
    <t xml:space="preserve">     Government bonds</t>
  </si>
  <si>
    <t xml:space="preserve">     Deh Cho Bridge</t>
  </si>
  <si>
    <t xml:space="preserve">     P3 Debt Servicing</t>
  </si>
  <si>
    <t xml:space="preserve">       Tlicho All Season Road</t>
  </si>
  <si>
    <t xml:space="preserve">    Operating surplus</t>
  </si>
  <si>
    <t xml:space="preserve">    Add non cash item-amortization</t>
  </si>
  <si>
    <t>COMPLETION OF ENTITIES CONSOLIDATED WITHIN THE PUBLIC ACCOUNTS</t>
  </si>
  <si>
    <t>The following table lists the consolidated entities and completion date of their
 audited financial statements.</t>
  </si>
  <si>
    <t xml:space="preserve">   Due
   Date</t>
  </si>
  <si>
    <t xml:space="preserve">
As at March 31,2021</t>
  </si>
  <si>
    <t xml:space="preserve">      Cash</t>
  </si>
  <si>
    <t xml:space="preserve">      Portfolio investments</t>
  </si>
  <si>
    <t xml:space="preserve">      Inventories for resale</t>
  </si>
  <si>
    <t xml:space="preserve">      Loans receivable</t>
  </si>
  <si>
    <t xml:space="preserve">      Sinking fund</t>
  </si>
  <si>
    <t xml:space="preserve">    Short term loans</t>
  </si>
  <si>
    <t xml:space="preserve">    Accounts payable and accrued liabilities</t>
  </si>
  <si>
    <t xml:space="preserve">    Deferred revenue</t>
  </si>
  <si>
    <t xml:space="preserve">    Environmental liabilities and asset retirement obligations</t>
  </si>
  <si>
    <t xml:space="preserve">    Due to the Government of Canada</t>
  </si>
  <si>
    <t xml:space="preserve">    Capital lease obligations</t>
  </si>
  <si>
    <t xml:space="preserve">    Long-term debt</t>
  </si>
  <si>
    <t xml:space="preserve">    Liabilities under public private partnerships</t>
  </si>
  <si>
    <t xml:space="preserve">    Pensions</t>
  </si>
  <si>
    <t xml:space="preserve">    Other employee future benefits and compensated absences</t>
  </si>
  <si>
    <t xml:space="preserve">     Tangible capital assets</t>
  </si>
  <si>
    <t xml:space="preserve">     Inventories held for use</t>
  </si>
  <si>
    <t xml:space="preserve">     Prepaid expenses</t>
  </si>
  <si>
    <t xml:space="preserve">
For the year ended March 31,2021</t>
  </si>
  <si>
    <t xml:space="preserve">   Grant from the Government of  Canada</t>
  </si>
  <si>
    <t xml:space="preserve">   Transfer payments</t>
  </si>
  <si>
    <t xml:space="preserve">  Taxation, non-renewable resource and general revenues</t>
  </si>
  <si>
    <t xml:space="preserve">    Corporate and personal income taxes</t>
  </si>
  <si>
    <t xml:space="preserve">    Other taxes</t>
  </si>
  <si>
    <t xml:space="preserve">    General</t>
  </si>
  <si>
    <t xml:space="preserve">    Income from portfolio investments</t>
  </si>
  <si>
    <t xml:space="preserve">    Non-renewable resource revenue</t>
  </si>
  <si>
    <t xml:space="preserve">    Sales</t>
  </si>
  <si>
    <t xml:space="preserve">    Recoveries</t>
  </si>
  <si>
    <t xml:space="preserve">  
Recovery of prior years' expenses</t>
  </si>
  <si>
    <t xml:space="preserve">   Environment and Economic Development</t>
  </si>
  <si>
    <t xml:space="preserve">   Infrastructure</t>
  </si>
  <si>
    <t xml:space="preserve">   Education</t>
  </si>
  <si>
    <t xml:space="preserve">   Health, Social Services and Housing</t>
  </si>
  <si>
    <t xml:space="preserve">   Justice</t>
  </si>
  <si>
    <t xml:space="preserve">   General Government</t>
  </si>
  <si>
    <t xml:space="preserve">   Legislative Assembly and statutory offices</t>
  </si>
  <si>
    <t xml:space="preserve">  Expenses</t>
  </si>
  <si>
    <t xml:space="preserve">  Recoveries</t>
  </si>
  <si>
    <t xml:space="preserve">   Annual surplus (deficit)</t>
  </si>
  <si>
    <t xml:space="preserve">   Acquisition of tangible capital assets</t>
  </si>
  <si>
    <t xml:space="preserve">   Amortization of tangible capital assets</t>
  </si>
  <si>
    <t xml:space="preserve">   Loss on disposal of tangible capital assets</t>
  </si>
  <si>
    <t xml:space="preserve">   Proceeds on disposal of tangible capital assets</t>
  </si>
  <si>
    <t xml:space="preserve">   Consumption of inventories held for use</t>
  </si>
  <si>
    <t xml:space="preserve">   Purchase of inventories held for use</t>
  </si>
  <si>
    <t xml:space="preserve">   Change in prepaid expenses</t>
  </si>
  <si>
    <t xml:space="preserve">        Change in non-cash assets and liabilities:</t>
  </si>
  <si>
    <t xml:space="preserve">      Disposition of portfolio investments</t>
  </si>
  <si>
    <t xml:space="preserve">      Acquisition of portfolio investments</t>
  </si>
  <si>
    <t xml:space="preserve">      Loans receivable receipts</t>
  </si>
  <si>
    <t xml:space="preserve">      Loans receivable advanced</t>
  </si>
  <si>
    <t xml:space="preserve">      Sinking fund installments</t>
  </si>
  <si>
    <t xml:space="preserve">      Acquisition of tangible capital assets</t>
  </si>
  <si>
    <t xml:space="preserve">      Proceeds of disposition of tangible capital assets</t>
  </si>
  <si>
    <t xml:space="preserve">   Capital transactions</t>
  </si>
  <si>
    <t xml:space="preserve">   Investing transactions</t>
  </si>
  <si>
    <t xml:space="preserve">    Net proceeds from short term loans</t>
  </si>
  <si>
    <t xml:space="preserve">    Repayment of capital lease obligations</t>
  </si>
  <si>
    <t xml:space="preserve">    Acquisition of long-term debt</t>
  </si>
  <si>
    <t xml:space="preserve">    Repayment of long-term debt</t>
  </si>
  <si>
    <t xml:space="preserve">    Repayment of liabilities under public private partnerships</t>
  </si>
  <si>
    <t xml:space="preserve">                    (thousands of dollars)</t>
  </si>
  <si>
    <t xml:space="preserve">
March 31,2021</t>
  </si>
  <si>
    <t xml:space="preserve">     
   Funds designated for new loans</t>
  </si>
  <si>
    <t>Students Loan Fund loans due in installments to 2035, bearing 
fixed interest between 0.00% and 11.75%, (2020 - between 0.00% and 11.75%) unsecured, before valuation allowance and loan remissions of $17,655 (2020 - $17,133)</t>
  </si>
  <si>
    <t>Northwest Territories Business Development and Investment Corporation loans to businesses receivable over a maximum of 
25 years, secured by real property, heavy equipment and general security agreements; bearing fixed interest between 1.75% and 7.95%, (2020 - between 5.20% and 6.11%) before valuation allowance of $5199 (2020 - $3490)</t>
  </si>
  <si>
    <t>Northwest Territories Energy Corporation Ltd. loan to the 
Dogrib Power Corporation due July 2026, bearing interest at an annual rate of 9.6% (2020 - 9.6%), repayable in equal monthly payments of $195 (2020 - $195), secured by a $4,000 guarantee 
and a restricted bank account</t>
  </si>
  <si>
    <t xml:space="preserve">
March 31, 2021</t>
  </si>
  <si>
    <t xml:space="preserve">
  LONG-TERM DEBT AND CAPITAL LEASE OBLIGATIONS</t>
  </si>
  <si>
    <t xml:space="preserve">
Unamortized premium, discount and insurance costs</t>
  </si>
  <si>
    <t xml:space="preserve">
Capital lease obligations</t>
  </si>
  <si>
    <t>Available borrowing limit before P3s</t>
  </si>
  <si>
    <t xml:space="preserve">
LIABILITIES UNDER PUBLIC PRIVATE PARTNERSHIPS</t>
  </si>
  <si>
    <t>Northern Lights General    
          Partnership</t>
  </si>
  <si>
    <t xml:space="preserve">2027 and beyond </t>
  </si>
  <si>
    <t xml:space="preserve">                                        
  $</t>
  </si>
  <si>
    <t>Pension liability</t>
  </si>
  <si>
    <t xml:space="preserve">
Pension liability (asset)</t>
  </si>
  <si>
    <t xml:space="preserve">  Last Actuarial
Valuation Accounting
Date</t>
  </si>
  <si>
    <t>Next Valuation 
  Date</t>
  </si>
  <si>
    <t xml:space="preserve"> Last
 Extrapolation 
 Date</t>
  </si>
  <si>
    <t>Yellowknife Catholic
      Schools' plans</t>
  </si>
  <si>
    <t>Hay River H&amp;SS
  Authority Plan</t>
  </si>
  <si>
    <t xml:space="preserve">       $</t>
  </si>
  <si>
    <t>Accrued benefit obligations,   
     end of year</t>
  </si>
  <si>
    <t>CONTRACTUAL OBLIGATIONS AND RIGHTS</t>
  </si>
  <si>
    <t xml:space="preserve">
TRANSFER PAYMENTS,TAXATION AND GENERAL REVENUE</t>
  </si>
  <si>
    <t xml:space="preserve">
For the year ended March 31,</t>
  </si>
  <si>
    <t xml:space="preserve">              (All figures in thousands of dollars)</t>
  </si>
  <si>
    <t>Building and  
    Leasehold Improvements</t>
  </si>
  <si>
    <t>Road and 
  Bridges</t>
  </si>
  <si>
    <t xml:space="preserve">   Work in Progress</t>
  </si>
  <si>
    <t>Consolidated Schedule of Segmented Information</t>
  </si>
  <si>
    <t>Consolidated Schedule of Tangible Capital Assets</t>
  </si>
  <si>
    <t xml:space="preserve">  Grant from the Government of Canada</t>
  </si>
  <si>
    <t xml:space="preserve">  Corporate and personal income taxes</t>
  </si>
  <si>
    <t xml:space="preserve">  Other taxes</t>
  </si>
  <si>
    <t xml:space="preserve">  General</t>
  </si>
  <si>
    <t xml:space="preserve">  Income from portfolio investments</t>
  </si>
  <si>
    <t xml:space="preserve">  Non-renewable resource revenue</t>
  </si>
  <si>
    <t xml:space="preserve">  Sales</t>
  </si>
  <si>
    <t xml:space="preserve">  Grants and contributions</t>
  </si>
  <si>
    <t xml:space="preserve">  Operations and maintenance</t>
  </si>
  <si>
    <t xml:space="preserve">  Compensation and benefits</t>
  </si>
  <si>
    <t xml:space="preserve">  Change in valuation allowances</t>
  </si>
  <si>
    <t xml:space="preserve">  Amortization of tangible capital assets</t>
  </si>
  <si>
    <t xml:space="preserve">               $</t>
  </si>
  <si>
    <t xml:space="preserve">     $</t>
  </si>
  <si>
    <t xml:space="preserve">
Annual Surplus (deficit)</t>
  </si>
  <si>
    <t>EXECUTIVE SUMMARY</t>
  </si>
  <si>
    <t>Actual
2020</t>
  </si>
  <si>
    <t>Actual
2021</t>
  </si>
  <si>
    <t xml:space="preserve">
Real GDP at Basic Prices, calendar years 2019 and 2020
Millions of Chained (2012) Dollars</t>
  </si>
  <si>
    <t xml:space="preserve">
($ in 000's)</t>
  </si>
  <si>
    <t>2020-21</t>
  </si>
  <si>
    <t xml:space="preserve">                                                 Fiscal Responsibility Policy Compliance</t>
  </si>
  <si>
    <t>Completion
       Date</t>
  </si>
  <si>
    <r>
      <t xml:space="preserve">
Estimated payments for each of the next five years and thereafter to meet P3
principal repayments are as follows</t>
    </r>
    <r>
      <rPr>
        <sz val="11"/>
        <color theme="1"/>
        <rFont val="Calibri"/>
        <family val="2"/>
      </rPr>
      <t>:</t>
    </r>
  </si>
  <si>
    <t xml:space="preserve">2021
</t>
  </si>
  <si>
    <t xml:space="preserve">2020
</t>
  </si>
  <si>
    <t xml:space="preserve">
Accounts Receivable
         </t>
  </si>
  <si>
    <t xml:space="preserve">
Net 
2021
</t>
  </si>
  <si>
    <t xml:space="preserve">
Net 
2020
</t>
  </si>
  <si>
    <t xml:space="preserve">2020
Liability
  </t>
  </si>
  <si>
    <t xml:space="preserve">Remediation
Expenditures
</t>
  </si>
  <si>
    <t xml:space="preserve">New Sites
in 2021
</t>
  </si>
  <si>
    <t xml:space="preserve">Change in Estimate
</t>
  </si>
  <si>
    <t xml:space="preserve">2021
Liability
</t>
  </si>
  <si>
    <t xml:space="preserve">Additions
 during 
the year
      </t>
  </si>
  <si>
    <t xml:space="preserve">Principal payments
      </t>
  </si>
  <si>
    <t xml:space="preserve">
2021
</t>
  </si>
  <si>
    <t xml:space="preserve">2021 
Regular 
Funded
     </t>
  </si>
  <si>
    <t xml:space="preserve">                 2021
 Supplemental 
      Non funded
           </t>
  </si>
  <si>
    <t xml:space="preserve">2021 
Total
 </t>
  </si>
  <si>
    <t xml:space="preserve">         $</t>
  </si>
  <si>
    <t xml:space="preserve">2020
Regular 
Funded
     </t>
  </si>
  <si>
    <t xml:space="preserve">                 2020
 Supplemental 
      Non funded
           </t>
  </si>
  <si>
    <t xml:space="preserve">2020
Total
 </t>
  </si>
  <si>
    <t xml:space="preserve">                        $</t>
  </si>
  <si>
    <t xml:space="preserve">                 2021
 Supplemental 
      Unfunded
           </t>
  </si>
  <si>
    <t xml:space="preserve">                 2020
 Supplemental 
      Unfunded
           </t>
  </si>
  <si>
    <t xml:space="preserve"> $</t>
  </si>
  <si>
    <t xml:space="preserve">  2021
     </t>
  </si>
  <si>
    <t xml:space="preserve">  2020
    </t>
  </si>
  <si>
    <t xml:space="preserve">           $</t>
  </si>
  <si>
    <t>Compensated 
         Absences</t>
  </si>
  <si>
    <t xml:space="preserve">        $</t>
  </si>
  <si>
    <t xml:space="preserve">   Total
       </t>
  </si>
  <si>
    <t>2027+</t>
  </si>
  <si>
    <t xml:space="preserve">Additions 
during the 
      year              </t>
  </si>
  <si>
    <t>Principal Payments</t>
  </si>
  <si>
    <t xml:space="preserve">            -</t>
  </si>
  <si>
    <t xml:space="preserve">               -</t>
  </si>
  <si>
    <t xml:space="preserve">                       -</t>
  </si>
  <si>
    <t xml:space="preserve">                 -</t>
  </si>
  <si>
    <t xml:space="preserve">              -</t>
  </si>
  <si>
    <t xml:space="preserve">                    -</t>
  </si>
  <si>
    <t xml:space="preserve">                          -</t>
  </si>
  <si>
    <t xml:space="preserve">                             $</t>
  </si>
  <si>
    <t xml:space="preserve">                              -</t>
  </si>
  <si>
    <t xml:space="preserve">                   -</t>
  </si>
  <si>
    <t xml:space="preserve">                                     -</t>
  </si>
  <si>
    <t xml:space="preserve">                -</t>
  </si>
  <si>
    <t xml:space="preserve">     -</t>
  </si>
  <si>
    <t xml:space="preserve">
PENSIONS (Continued)</t>
  </si>
  <si>
    <t xml:space="preserve">
       Change in pension liability (asset)</t>
  </si>
  <si>
    <t>The annual expenditures for TASR over last 6 years are as follows:</t>
  </si>
  <si>
    <t>Total Operating Cash Requirement</t>
  </si>
  <si>
    <t>Cash Required for Infrastructure Investment Expenditures</t>
  </si>
  <si>
    <t xml:space="preserve">          ($ in millions)</t>
  </si>
  <si>
    <t xml:space="preserve">        Pension Plan</t>
  </si>
  <si>
    <t xml:space="preserve">                                                       APPENDIX A</t>
  </si>
  <si>
    <t xml:space="preserve">                                     $</t>
  </si>
  <si>
    <t>Estimated payments for each of the next five years and thereafter to meet P3 principal repayments are as 
follows:</t>
  </si>
  <si>
    <t>Adjustments</t>
  </si>
  <si>
    <t xml:space="preserve">      Due from the Government of Canada</t>
  </si>
  <si>
    <t xml:space="preserve">      Accounts receivable</t>
  </si>
  <si>
    <t xml:space="preserve">
Liabilities</t>
  </si>
  <si>
    <t xml:space="preserve">Allowance
 for Doubtful Accounts
</t>
  </si>
  <si>
    <t>Total long-term debt and capital lease obligations</t>
  </si>
  <si>
    <t>Other compensated absences</t>
  </si>
  <si>
    <t>OTHER EMPLOYEE FUTURE BENEFITS AND COMPENSATED ABSENCES( Continued)</t>
  </si>
  <si>
    <t>Transfers</t>
  </si>
  <si>
    <t>Accumulated
 amortization, opening</t>
  </si>
  <si>
    <t>Accumulated
 amortization, closing</t>
  </si>
  <si>
    <t xml:space="preserve">  Transfer Payments</t>
  </si>
  <si>
    <t xml:space="preserve">  Projects on behalf of third parties</t>
  </si>
  <si>
    <t>Policy Provision 6(5)(a)-Debt Servicing Payments</t>
  </si>
  <si>
    <t>Debt Servicing Payments</t>
  </si>
  <si>
    <t>Northwest Territories Business Development and
 Investment Corporation</t>
  </si>
  <si>
    <t>Status of Women Council of the Northwest
 Territories</t>
  </si>
  <si>
    <t>Northwest Territories Health and Social Services
 Authority</t>
  </si>
  <si>
    <t>Commission scholaire francophone Territoires du 
Nord-Ouest</t>
  </si>
  <si>
    <t>Northwest Territories Heritage Fund</t>
  </si>
  <si>
    <t xml:space="preserve">               Inflation adjustment on real return bonds</t>
  </si>
  <si>
    <t xml:space="preserve">                        (All figures in thousands of dollars)</t>
  </si>
  <si>
    <t>The discount rate used to determine the accrued benefit obligation is an average of 3.3%(2020 -2.7%).The 
expected payments during the next five fiscal years are:</t>
  </si>
  <si>
    <t xml:space="preserve">                 (All figures in thousands of dollars)</t>
  </si>
  <si>
    <t>The consolidated results of operations for the fiscal year ended March 31, 2021
and the consolidated financial position as at March 31, 2021 is summarized below:</t>
  </si>
  <si>
    <t>Sept 2015</t>
  </si>
  <si>
    <t>Oct 2014</t>
  </si>
  <si>
    <t>Feb 2019</t>
  </si>
  <si>
    <t>Nov 2018</t>
  </si>
  <si>
    <t>Jun 2017</t>
  </si>
  <si>
    <t>Nov 2021</t>
  </si>
  <si>
    <t xml:space="preserve">                       (All calculations based on Section II of the Public Accounts-Non Consolidated Financial Statements)</t>
  </si>
  <si>
    <t xml:space="preserve">       Type of Site</t>
  </si>
  <si>
    <t xml:space="preserve">   DUE TO (FROM) THE GOVERNMENT OF CANADA</t>
  </si>
  <si>
    <t xml:space="preserve">    Due from the Government of Canada</t>
  </si>
  <si>
    <t xml:space="preserve">    Projects on behalf of the Government of Canada</t>
  </si>
  <si>
    <t xml:space="preserve">    Miscellaneous receivables</t>
  </si>
  <si>
    <t xml:space="preserve">    Excess income tax advances</t>
  </si>
  <si>
    <t xml:space="preserve">    Advances for projects on behalf of the Government of Canada</t>
  </si>
  <si>
    <t xml:space="preserve">    Miscellaneous payables</t>
  </si>
  <si>
    <t>Long-term debt principal repayments due in each fiscal year for the next 5 years and thereafter are as 
follows:</t>
  </si>
  <si>
    <t xml:space="preserve">                      $</t>
  </si>
  <si>
    <t xml:space="preserve">
                                 2020
                </t>
  </si>
  <si>
    <t>2019-20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</si>
</sst>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(* #,##0_);_(* \(#,##0\);_(* &quot;-&quot;_);_(@_)"/>
    <numFmt numFmtId="164" formatCode="_-* #,##0.00_-;\-* #,##0.00_-;_-* &quot;-&quot;??_-;_-@_-"/>
    <numFmt numFmtId="165" formatCode="_-* #,##0_-;\-* #,##0_-;_-* &quot;-&quot;??_-;_-@_-"/>
    <numFmt numFmtId="166" formatCode="_-&quot;$&quot;* #,##0_-;\-&quot;$&quot;* #,##0_-;_-&quot;$&quot;* &quot;-&quot;??_-;_-@_-"/>
    <numFmt numFmtId="167" formatCode="0.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i/>
      <sz val="11"/>
      <color theme="1"/>
      <name val="Calibri"/>
      <family val="2"/>
      <scheme val="minor"/>
    </font>
    <font>
      <b/>
      <sz val="11"/>
      <color theme="1"/>
      <name val="Cambria"/>
      <family val="1"/>
    </font>
    <font>
      <b/>
      <sz val="9.5"/>
      <color theme="1"/>
      <name val="Cambria"/>
      <family val="1"/>
    </font>
    <font>
      <sz val="9.5"/>
      <color theme="1"/>
      <name val="Cambria"/>
      <family val="1"/>
    </font>
    <font>
      <b/>
      <i/>
      <sz val="11"/>
      <color theme="1"/>
      <name val="Calibri"/>
      <family val="2"/>
    </font>
    <font>
      <sz val="13"/>
      <color theme="1"/>
      <name val="Cambria"/>
      <family val="1"/>
    </font>
    <font>
      <b/>
      <sz val="11"/>
      <color theme="1"/>
      <name val="Calibri"/>
      <family val="2"/>
    </font>
    <font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b/>
      <sz val="11"/>
      <color theme="1"/>
      <name val="Cambria"/>
      <family val="1"/>
      <scheme val="maj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00">
    <xf numFmtId="0" fontId="0" fillId="0" borderId="0" xfId="0"/>
    <xf numFmtId="0" fontId="2" fillId="0" borderId="0" xfId="0" applyFont="1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/>
    <xf numFmtId="0" fontId="0" fillId="0" borderId="2" xfId="0" applyBorder="1"/>
    <xf numFmtId="0" fontId="2" fillId="0" borderId="2" xfId="0" applyFont="1" applyBorder="1"/>
    <xf numFmtId="165" fontId="0" fillId="0" borderId="0" xfId="1" applyNumberFormat="1" applyFont="1"/>
    <xf numFmtId="165" fontId="0" fillId="0" borderId="1" xfId="1" applyNumberFormat="1" applyFont="1" applyBorder="1"/>
    <xf numFmtId="165" fontId="2" fillId="0" borderId="0" xfId="1" applyNumberFormat="1" applyFont="1"/>
    <xf numFmtId="165" fontId="2" fillId="0" borderId="2" xfId="1" applyNumberFormat="1" applyFont="1" applyBorder="1"/>
    <xf numFmtId="0" fontId="2" fillId="0" borderId="1" xfId="0" applyFont="1" applyBorder="1"/>
    <xf numFmtId="0" fontId="2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3" fillId="0" borderId="0" xfId="0" applyFont="1" applyAlignment="1">
      <alignment horizontal="left" vertical="center" wrapText="1" indent="5"/>
    </xf>
    <xf numFmtId="0" fontId="3" fillId="0" borderId="1" xfId="0" applyFont="1" applyBorder="1" applyAlignment="1">
      <alignment horizontal="left" vertical="center" wrapText="1" indent="5"/>
    </xf>
    <xf numFmtId="0" fontId="4" fillId="0" borderId="0" xfId="0" applyFont="1"/>
    <xf numFmtId="0" fontId="4" fillId="0" borderId="0" xfId="0" applyFont="1" applyAlignment="1">
      <alignment wrapText="1"/>
    </xf>
    <xf numFmtId="0" fontId="3" fillId="0" borderId="0" xfId="0" applyFont="1" applyAlignment="1">
      <alignment horizontal="left" vertical="center" wrapText="1" indent="4"/>
    </xf>
    <xf numFmtId="0" fontId="3" fillId="0" borderId="0" xfId="0" applyFont="1" applyAlignment="1">
      <alignment horizontal="left" vertical="top" wrapText="1" indent="4"/>
    </xf>
    <xf numFmtId="0" fontId="3" fillId="0" borderId="1" xfId="0" applyFont="1" applyBorder="1" applyAlignment="1">
      <alignment horizontal="left" vertical="center" wrapText="1" indent="4"/>
    </xf>
    <xf numFmtId="0" fontId="0" fillId="0" borderId="2" xfId="0" applyBorder="1" applyAlignment="1">
      <alignment wrapText="1"/>
    </xf>
    <xf numFmtId="166" fontId="0" fillId="0" borderId="0" xfId="0" applyNumberFormat="1"/>
    <xf numFmtId="0" fontId="3" fillId="0" borderId="0" xfId="0" applyFont="1" applyAlignment="1">
      <alignment horizontal="justify" vertical="center" wrapText="1"/>
    </xf>
    <xf numFmtId="0" fontId="3" fillId="0" borderId="0" xfId="0" applyFont="1" applyAlignment="1">
      <alignment horizontal="left" vertical="center" wrapText="1" indent="1"/>
    </xf>
    <xf numFmtId="0" fontId="3" fillId="0" borderId="0" xfId="0" applyFont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2" fillId="0" borderId="2" xfId="0" applyFont="1" applyBorder="1" applyAlignment="1">
      <alignment wrapText="1"/>
    </xf>
    <xf numFmtId="0" fontId="6" fillId="0" borderId="0" xfId="0" applyFont="1" applyAlignment="1">
      <alignment vertical="center"/>
    </xf>
    <xf numFmtId="0" fontId="5" fillId="0" borderId="0" xfId="0" applyFont="1" applyAlignment="1">
      <alignment horizontal="left" vertical="center" indent="4"/>
    </xf>
    <xf numFmtId="0" fontId="7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0" fillId="0" borderId="0" xfId="0" applyAlignment="1">
      <alignment horizontal="centerContinuous"/>
    </xf>
    <xf numFmtId="164" fontId="0" fillId="0" borderId="0" xfId="1" applyFont="1"/>
    <xf numFmtId="0" fontId="2" fillId="0" borderId="0" xfId="0" applyFont="1" applyAlignment="1">
      <alignment horizontal="center"/>
    </xf>
    <xf numFmtId="41" fontId="0" fillId="0" borderId="2" xfId="1" applyNumberFormat="1" applyFont="1" applyBorder="1"/>
    <xf numFmtId="41" fontId="0" fillId="0" borderId="0" xfId="1" applyNumberFormat="1" applyFont="1"/>
    <xf numFmtId="41" fontId="0" fillId="0" borderId="1" xfId="1" applyNumberFormat="1" applyFont="1" applyBorder="1"/>
    <xf numFmtId="41" fontId="2" fillId="0" borderId="2" xfId="1" applyNumberFormat="1" applyFont="1" applyBorder="1"/>
    <xf numFmtId="41" fontId="2" fillId="0" borderId="0" xfId="1" applyNumberFormat="1" applyFont="1"/>
    <xf numFmtId="41" fontId="0" fillId="0" borderId="1" xfId="1" quotePrefix="1" applyNumberFormat="1" applyFont="1" applyBorder="1" applyAlignment="1">
      <alignment horizontal="center"/>
    </xf>
    <xf numFmtId="0" fontId="0" fillId="0" borderId="1" xfId="0" applyBorder="1" applyAlignment="1">
      <alignment horizontal="centerContinuous"/>
    </xf>
    <xf numFmtId="41" fontId="0" fillId="0" borderId="0" xfId="1" quotePrefix="1" applyNumberFormat="1" applyFont="1" applyAlignment="1">
      <alignment horizontal="center"/>
    </xf>
    <xf numFmtId="41" fontId="2" fillId="0" borderId="2" xfId="1" applyNumberFormat="1" applyFont="1" applyFill="1" applyBorder="1"/>
    <xf numFmtId="41" fontId="2" fillId="0" borderId="1" xfId="1" applyNumberFormat="1" applyFont="1" applyBorder="1"/>
    <xf numFmtId="41" fontId="0" fillId="0" borderId="0" xfId="1" quotePrefix="1" applyNumberFormat="1" applyFont="1"/>
    <xf numFmtId="41" fontId="0" fillId="0" borderId="0" xfId="1" applyNumberFormat="1" applyFont="1" applyAlignment="1">
      <alignment horizontal="right"/>
    </xf>
    <xf numFmtId="41" fontId="0" fillId="0" borderId="0" xfId="1" quotePrefix="1" applyNumberFormat="1" applyFont="1" applyAlignment="1">
      <alignment horizontal="right"/>
    </xf>
    <xf numFmtId="41" fontId="0" fillId="0" borderId="1" xfId="1" applyNumberFormat="1" applyFont="1" applyBorder="1" applyAlignment="1">
      <alignment horizontal="right"/>
    </xf>
    <xf numFmtId="41" fontId="0" fillId="0" borderId="1" xfId="1" quotePrefix="1" applyNumberFormat="1" applyFont="1" applyBorder="1" applyAlignment="1">
      <alignment horizontal="right"/>
    </xf>
    <xf numFmtId="41" fontId="0" fillId="0" borderId="0" xfId="1" applyNumberFormat="1" applyFont="1" applyFill="1" applyBorder="1"/>
    <xf numFmtId="41" fontId="0" fillId="0" borderId="1" xfId="1" applyNumberFormat="1" applyFont="1" applyBorder="1" applyAlignment="1">
      <alignment wrapText="1"/>
    </xf>
    <xf numFmtId="41" fontId="0" fillId="0" borderId="1" xfId="1" applyNumberFormat="1" applyFont="1" applyFill="1" applyBorder="1"/>
    <xf numFmtId="41" fontId="0" fillId="0" borderId="0" xfId="1" applyNumberFormat="1" applyFont="1" applyBorder="1" applyAlignment="1">
      <alignment horizontal="right"/>
    </xf>
    <xf numFmtId="41" fontId="0" fillId="0" borderId="0" xfId="1" applyNumberFormat="1" applyFont="1" applyFill="1" applyBorder="1" applyAlignment="1">
      <alignment horizontal="right"/>
    </xf>
    <xf numFmtId="41" fontId="0" fillId="0" borderId="1" xfId="1" applyNumberFormat="1" applyFont="1" applyFill="1" applyBorder="1" applyAlignment="1">
      <alignment horizontal="right"/>
    </xf>
    <xf numFmtId="41" fontId="2" fillId="0" borderId="0" xfId="1" applyNumberFormat="1" applyFont="1" applyAlignment="1">
      <alignment horizontal="right"/>
    </xf>
    <xf numFmtId="41" fontId="0" fillId="0" borderId="2" xfId="1" applyNumberFormat="1" applyFont="1" applyBorder="1" applyAlignment="1">
      <alignment horizontal="right"/>
    </xf>
    <xf numFmtId="41" fontId="2" fillId="0" borderId="1" xfId="1" applyNumberFormat="1" applyFont="1" applyBorder="1" applyAlignment="1">
      <alignment horizontal="right"/>
    </xf>
    <xf numFmtId="41" fontId="0" fillId="0" borderId="0" xfId="1" applyNumberFormat="1" applyFont="1" applyAlignment="1">
      <alignment horizontal="right" wrapText="1"/>
    </xf>
    <xf numFmtId="0" fontId="0" fillId="0" borderId="1" xfId="0" applyBorder="1" applyAlignment="1">
      <alignment horizontal="left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left" vertical="center" wrapText="1"/>
    </xf>
    <xf numFmtId="165" fontId="2" fillId="0" borderId="1" xfId="1" applyNumberFormat="1" applyFont="1" applyBorder="1"/>
    <xf numFmtId="165" fontId="2" fillId="0" borderId="1" xfId="1" applyNumberFormat="1" applyFont="1" applyFill="1" applyBorder="1"/>
    <xf numFmtId="165" fontId="2" fillId="0" borderId="0" xfId="1" applyNumberFormat="1" applyFont="1" applyFill="1"/>
    <xf numFmtId="41" fontId="0" fillId="0" borderId="1" xfId="1" applyNumberFormat="1" applyFont="1" applyBorder="1" applyAlignment="1">
      <alignment horizontal="center" vertical="top"/>
    </xf>
    <xf numFmtId="41" fontId="0" fillId="0" borderId="0" xfId="1" applyNumberFormat="1" applyFont="1" applyAlignment="1">
      <alignment horizontal="center" vertical="top"/>
    </xf>
    <xf numFmtId="41" fontId="0" fillId="0" borderId="0" xfId="1" applyNumberFormat="1" applyFont="1" applyAlignment="1"/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vertical="center"/>
    </xf>
    <xf numFmtId="41" fontId="0" fillId="0" borderId="0" xfId="1" quotePrefix="1" applyNumberFormat="1" applyFont="1" applyAlignment="1">
      <alignment horizontal="center" vertical="center"/>
    </xf>
    <xf numFmtId="41" fontId="2" fillId="0" borderId="0" xfId="1" quotePrefix="1" applyNumberFormat="1" applyFont="1" applyAlignment="1">
      <alignment horizontal="center" vertical="center"/>
    </xf>
    <xf numFmtId="0" fontId="0" fillId="0" borderId="0" xfId="0" applyAlignment="1">
      <alignment horizontal="center"/>
    </xf>
    <xf numFmtId="165" fontId="0" fillId="0" borderId="0" xfId="1" applyNumberFormat="1" applyFont="1" applyAlignment="1">
      <alignment horizontal="right"/>
    </xf>
    <xf numFmtId="165" fontId="0" fillId="0" borderId="1" xfId="1" applyNumberFormat="1" applyFont="1" applyBorder="1" applyAlignment="1">
      <alignment horizontal="right"/>
    </xf>
    <xf numFmtId="0" fontId="2" fillId="0" borderId="0" xfId="0" applyFont="1" applyAlignment="1">
      <alignment horizontal="center" vertical="center" wrapText="1"/>
    </xf>
    <xf numFmtId="41" fontId="0" fillId="0" borderId="0" xfId="1" applyNumberFormat="1" applyFont="1" applyAlignment="1">
      <alignment horizontal="right" vertical="top"/>
    </xf>
    <xf numFmtId="41" fontId="0" fillId="0" borderId="1" xfId="1" applyNumberFormat="1" applyFont="1" applyBorder="1" applyAlignment="1">
      <alignment horizontal="center"/>
    </xf>
    <xf numFmtId="41" fontId="2" fillId="0" borderId="2" xfId="1" applyNumberFormat="1" applyFont="1" applyBorder="1" applyAlignment="1">
      <alignment horizontal="right"/>
    </xf>
    <xf numFmtId="10" fontId="0" fillId="0" borderId="0" xfId="0" applyNumberFormat="1" applyAlignment="1">
      <alignment horizontal="center"/>
    </xf>
    <xf numFmtId="0" fontId="2" fillId="0" borderId="0" xfId="0" applyFont="1" applyAlignment="1">
      <alignment horizontal="center" vertical="top"/>
    </xf>
    <xf numFmtId="0" fontId="0" fillId="0" borderId="0" xfId="0" applyAlignment="1">
      <alignment horizontal="left"/>
    </xf>
    <xf numFmtId="0" fontId="2" fillId="0" borderId="1" xfId="0" applyFont="1" applyBorder="1" applyAlignment="1">
      <alignment horizontal="left"/>
    </xf>
    <xf numFmtId="41" fontId="1" fillId="0" borderId="1" xfId="1" applyNumberFormat="1" applyFont="1" applyBorder="1"/>
    <xf numFmtId="41" fontId="1" fillId="0" borderId="1" xfId="1" quotePrefix="1" applyNumberFormat="1" applyFont="1" applyBorder="1"/>
    <xf numFmtId="0" fontId="2" fillId="0" borderId="3" xfId="0" applyFont="1" applyBorder="1"/>
    <xf numFmtId="0" fontId="0" fillId="0" borderId="3" xfId="0" applyBorder="1"/>
    <xf numFmtId="165" fontId="2" fillId="0" borderId="3" xfId="1" applyNumberFormat="1" applyFont="1" applyBorder="1"/>
    <xf numFmtId="0" fontId="2" fillId="0" borderId="4" xfId="0" applyFont="1" applyBorder="1" applyAlignment="1">
      <alignment wrapText="1"/>
    </xf>
    <xf numFmtId="0" fontId="2" fillId="0" borderId="4" xfId="0" applyFont="1" applyBorder="1"/>
    <xf numFmtId="41" fontId="2" fillId="0" borderId="4" xfId="1" applyNumberFormat="1" applyFont="1" applyBorder="1"/>
    <xf numFmtId="41" fontId="2" fillId="0" borderId="1" xfId="1" applyNumberFormat="1" applyFont="1" applyBorder="1" applyAlignment="1">
      <alignment wrapText="1"/>
    </xf>
    <xf numFmtId="167" fontId="0" fillId="0" borderId="0" xfId="2" applyNumberFormat="1" applyFont="1"/>
    <xf numFmtId="0" fontId="0" fillId="0" borderId="3" xfId="0" applyBorder="1" applyAlignment="1">
      <alignment wrapText="1"/>
    </xf>
    <xf numFmtId="41" fontId="0" fillId="0" borderId="3" xfId="1" applyNumberFormat="1" applyFont="1" applyBorder="1"/>
    <xf numFmtId="167" fontId="0" fillId="0" borderId="3" xfId="2" applyNumberFormat="1" applyFont="1" applyBorder="1"/>
    <xf numFmtId="0" fontId="2" fillId="0" borderId="3" xfId="0" applyFont="1" applyBorder="1" applyAlignment="1">
      <alignment wrapText="1"/>
    </xf>
    <xf numFmtId="41" fontId="2" fillId="0" borderId="3" xfId="1" applyNumberFormat="1" applyFont="1" applyBorder="1"/>
    <xf numFmtId="41" fontId="2" fillId="0" borderId="3" xfId="1" quotePrefix="1" applyNumberFormat="1" applyFont="1" applyBorder="1"/>
    <xf numFmtId="0" fontId="0" fillId="0" borderId="0" xfId="0" applyAlignment="1">
      <alignment horizontal="center" vertical="top" wrapText="1"/>
    </xf>
    <xf numFmtId="0" fontId="11" fillId="0" borderId="0" xfId="0" applyFont="1" applyAlignment="1">
      <alignment wrapText="1"/>
    </xf>
    <xf numFmtId="41" fontId="0" fillId="0" borderId="0" xfId="1" applyNumberFormat="1" applyFont="1" applyFill="1" applyAlignment="1">
      <alignment horizontal="right"/>
    </xf>
    <xf numFmtId="0" fontId="12" fillId="0" borderId="0" xfId="0" applyFont="1"/>
    <xf numFmtId="0" fontId="2" fillId="0" borderId="5" xfId="0" applyFont="1" applyBorder="1" applyAlignment="1">
      <alignment wrapText="1"/>
    </xf>
    <xf numFmtId="15" fontId="0" fillId="0" borderId="5" xfId="0" applyNumberFormat="1" applyBorder="1"/>
    <xf numFmtId="0" fontId="0" fillId="0" borderId="5" xfId="0" applyBorder="1"/>
    <xf numFmtId="165" fontId="0" fillId="0" borderId="0" xfId="1" applyNumberFormat="1" applyFont="1" applyBorder="1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165" fontId="2" fillId="0" borderId="4" xfId="1" applyNumberFormat="1" applyFont="1" applyBorder="1"/>
    <xf numFmtId="0" fontId="0" fillId="0" borderId="4" xfId="0" applyBorder="1"/>
    <xf numFmtId="165" fontId="2" fillId="0" borderId="4" xfId="1" applyNumberFormat="1" applyFont="1" applyFill="1" applyBorder="1"/>
    <xf numFmtId="0" fontId="0" fillId="0" borderId="4" xfId="0" applyBorder="1" applyAlignment="1">
      <alignment wrapText="1"/>
    </xf>
    <xf numFmtId="41" fontId="2" fillId="0" borderId="4" xfId="1" quotePrefix="1" applyNumberFormat="1" applyFont="1" applyBorder="1" applyAlignment="1">
      <alignment horizontal="right"/>
    </xf>
    <xf numFmtId="41" fontId="2" fillId="0" borderId="4" xfId="1" applyNumberFormat="1" applyFont="1" applyBorder="1" applyAlignment="1">
      <alignment horizontal="right"/>
    </xf>
    <xf numFmtId="0" fontId="3" fillId="0" borderId="4" xfId="0" applyFont="1" applyBorder="1" applyAlignment="1">
      <alignment horizontal="left" vertical="center" wrapText="1" indent="4"/>
    </xf>
    <xf numFmtId="41" fontId="2" fillId="0" borderId="4" xfId="1" quotePrefix="1" applyNumberFormat="1" applyFont="1" applyBorder="1"/>
    <xf numFmtId="0" fontId="3" fillId="0" borderId="1" xfId="0" applyFont="1" applyBorder="1" applyAlignment="1">
      <alignment horizontal="justify" vertical="center" wrapText="1"/>
    </xf>
    <xf numFmtId="164" fontId="2" fillId="0" borderId="4" xfId="1" applyFont="1" applyBorder="1"/>
    <xf numFmtId="0" fontId="2" fillId="0" borderId="4" xfId="0" applyFont="1" applyBorder="1" applyAlignment="1">
      <alignment horizontal="left" vertical="center" wrapText="1"/>
    </xf>
    <xf numFmtId="0" fontId="10" fillId="0" borderId="4" xfId="0" applyFont="1" applyBorder="1" applyAlignment="1">
      <alignment vertical="center" wrapText="1"/>
    </xf>
    <xf numFmtId="41" fontId="2" fillId="0" borderId="4" xfId="1" applyNumberFormat="1" applyFont="1" applyBorder="1" applyAlignment="1">
      <alignment horizontal="center"/>
    </xf>
    <xf numFmtId="0" fontId="3" fillId="0" borderId="1" xfId="0" applyFont="1" applyBorder="1" applyAlignment="1">
      <alignment horizontal="right" vertical="center" wrapText="1"/>
    </xf>
    <xf numFmtId="41" fontId="0" fillId="0" borderId="0" xfId="1" applyNumberFormat="1" applyFont="1" applyAlignment="1">
      <alignment horizontal="center" vertical="center"/>
    </xf>
    <xf numFmtId="41" fontId="0" fillId="0" borderId="0" xfId="1" applyNumberFormat="1" applyFont="1" applyAlignment="1">
      <alignment vertical="center"/>
    </xf>
    <xf numFmtId="41" fontId="0" fillId="0" borderId="0" xfId="1" applyNumberFormat="1" applyFont="1" applyAlignment="1">
      <alignment horizontal="center"/>
    </xf>
    <xf numFmtId="10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/>
    </xf>
    <xf numFmtId="41" fontId="0" fillId="0" borderId="1" xfId="1" quotePrefix="1" applyNumberFormat="1" applyFont="1" applyBorder="1" applyAlignment="1">
      <alignment horizontal="center" vertical="center"/>
    </xf>
    <xf numFmtId="41" fontId="0" fillId="0" borderId="1" xfId="1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1" fontId="2" fillId="0" borderId="3" xfId="1" applyNumberFormat="1" applyFont="1" applyBorder="1" applyAlignment="1">
      <alignment horizontal="right"/>
    </xf>
    <xf numFmtId="41" fontId="2" fillId="0" borderId="3" xfId="1" applyNumberFormat="1" applyFont="1" applyFill="1" applyBorder="1" applyAlignment="1">
      <alignment horizontal="right"/>
    </xf>
    <xf numFmtId="0" fontId="0" fillId="0" borderId="0" xfId="0" quotePrefix="1" applyAlignment="1">
      <alignment horizontal="center"/>
    </xf>
    <xf numFmtId="41" fontId="0" fillId="0" borderId="4" xfId="1" applyNumberFormat="1" applyFont="1" applyBorder="1" applyAlignment="1">
      <alignment horizontal="right"/>
    </xf>
    <xf numFmtId="41" fontId="0" fillId="0" borderId="1" xfId="1" applyNumberFormat="1" applyFont="1" applyBorder="1" applyAlignment="1"/>
    <xf numFmtId="41" fontId="2" fillId="0" borderId="1" xfId="1" applyNumberFormat="1" applyFont="1" applyBorder="1" applyAlignment="1"/>
    <xf numFmtId="41" fontId="2" fillId="0" borderId="0" xfId="1" applyNumberFormat="1" applyFont="1" applyFill="1" applyBorder="1" applyAlignment="1">
      <alignment horizontal="right"/>
    </xf>
    <xf numFmtId="0" fontId="2" fillId="0" borderId="3" xfId="0" applyFont="1" applyBorder="1" applyAlignment="1">
      <alignment horizontal="center"/>
    </xf>
    <xf numFmtId="165" fontId="0" fillId="0" borderId="0" xfId="1" quotePrefix="1" applyNumberFormat="1" applyFont="1" applyAlignment="1">
      <alignment horizontal="center"/>
    </xf>
    <xf numFmtId="17" fontId="0" fillId="0" borderId="0" xfId="0" quotePrefix="1" applyNumberFormat="1" applyAlignment="1">
      <alignment horizontal="center"/>
    </xf>
    <xf numFmtId="0" fontId="0" fillId="0" borderId="0" xfId="0" applyAlignment="1">
      <alignment horizontal="center" wrapText="1"/>
    </xf>
    <xf numFmtId="165" fontId="0" fillId="0" borderId="0" xfId="1" applyNumberFormat="1" applyFont="1" applyAlignment="1">
      <alignment horizontal="center"/>
    </xf>
    <xf numFmtId="41" fontId="2" fillId="0" borderId="3" xfId="1" applyNumberFormat="1" applyFont="1" applyBorder="1" applyAlignment="1">
      <alignment horizontal="center"/>
    </xf>
    <xf numFmtId="165" fontId="0" fillId="0" borderId="1" xfId="1" applyNumberFormat="1" applyFont="1" applyBorder="1" applyAlignment="1">
      <alignment horizontal="center"/>
    </xf>
    <xf numFmtId="0" fontId="4" fillId="2" borderId="0" xfId="0" applyFont="1" applyFill="1" applyAlignment="1">
      <alignment wrapText="1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Continuous"/>
    </xf>
    <xf numFmtId="165" fontId="0" fillId="0" borderId="0" xfId="1" applyNumberFormat="1" applyFont="1" applyAlignment="1"/>
    <xf numFmtId="165" fontId="0" fillId="0" borderId="1" xfId="1" applyNumberFormat="1" applyFont="1" applyBorder="1" applyAlignment="1"/>
    <xf numFmtId="165" fontId="0" fillId="0" borderId="1" xfId="1" applyNumberFormat="1" applyFont="1" applyBorder="1" applyAlignment="1">
      <alignment wrapText="1"/>
    </xf>
    <xf numFmtId="0" fontId="0" fillId="0" borderId="0" xfId="0" applyBorder="1" applyAlignment="1">
      <alignment wrapText="1"/>
    </xf>
    <xf numFmtId="165" fontId="0" fillId="0" borderId="0" xfId="1" quotePrefix="1" applyNumberFormat="1" applyFont="1" applyBorder="1" applyAlignment="1">
      <alignment horizontal="center"/>
    </xf>
    <xf numFmtId="0" fontId="0" fillId="0" borderId="0" xfId="1" quotePrefix="1" applyNumberFormat="1" applyFont="1" applyAlignment="1">
      <alignment horizontal="center"/>
    </xf>
    <xf numFmtId="0" fontId="0" fillId="0" borderId="0" xfId="1" quotePrefix="1" applyNumberFormat="1" applyFont="1" applyBorder="1" applyAlignment="1">
      <alignment horizontal="center"/>
    </xf>
    <xf numFmtId="0" fontId="0" fillId="0" borderId="1" xfId="1" quotePrefix="1" applyNumberFormat="1" applyFont="1" applyBorder="1" applyAlignment="1">
      <alignment horizontal="center"/>
    </xf>
    <xf numFmtId="41" fontId="0" fillId="0" borderId="0" xfId="1" quotePrefix="1" applyNumberFormat="1" applyFont="1" applyFill="1" applyBorder="1" applyAlignment="1">
      <alignment horizontal="center"/>
    </xf>
    <xf numFmtId="41" fontId="0" fillId="0" borderId="0" xfId="1" quotePrefix="1" applyNumberFormat="1" applyFont="1" applyAlignment="1"/>
    <xf numFmtId="41" fontId="0" fillId="0" borderId="1" xfId="1" quotePrefix="1" applyNumberFormat="1" applyFont="1" applyBorder="1" applyAlignment="1"/>
    <xf numFmtId="41" fontId="0" fillId="0" borderId="0" xfId="1" quotePrefix="1" applyNumberFormat="1" applyFont="1" applyBorder="1" applyAlignment="1">
      <alignment horizontal="center"/>
    </xf>
    <xf numFmtId="41" fontId="0" fillId="0" borderId="0" xfId="1" quotePrefix="1" applyNumberFormat="1" applyFont="1" applyAlignment="1">
      <alignment horizontal="center" vertical="top"/>
    </xf>
    <xf numFmtId="165" fontId="0" fillId="0" borderId="1" xfId="1" quotePrefix="1" applyNumberFormat="1" applyFont="1" applyBorder="1" applyAlignment="1">
      <alignment horizontal="center"/>
    </xf>
    <xf numFmtId="0" fontId="3" fillId="0" borderId="1" xfId="0" applyFont="1" applyBorder="1" applyAlignment="1">
      <alignment horizontal="left" vertical="center" wrapText="1" indent="1"/>
    </xf>
    <xf numFmtId="10" fontId="0" fillId="0" borderId="1" xfId="0" applyNumberFormat="1" applyBorder="1" applyAlignment="1">
      <alignment horizontal="center" vertical="center"/>
    </xf>
    <xf numFmtId="0" fontId="14" fillId="0" borderId="0" xfId="0" applyFont="1"/>
    <xf numFmtId="41" fontId="1" fillId="0" borderId="4" xfId="1" applyNumberFormat="1" applyFont="1" applyBorder="1"/>
    <xf numFmtId="41" fontId="0" fillId="0" borderId="2" xfId="1" quotePrefix="1" applyNumberFormat="1" applyFont="1" applyFill="1" applyBorder="1" applyAlignment="1">
      <alignment horizontal="center"/>
    </xf>
    <xf numFmtId="0" fontId="13" fillId="0" borderId="0" xfId="0" applyFont="1"/>
    <xf numFmtId="0" fontId="0" fillId="3" borderId="0" xfId="0" applyFill="1" applyAlignment="1">
      <alignment wrapText="1"/>
    </xf>
    <xf numFmtId="41" fontId="0" fillId="3" borderId="0" xfId="1" applyNumberFormat="1" applyFont="1" applyFill="1" applyAlignment="1">
      <alignment horizontal="right"/>
    </xf>
    <xf numFmtId="0" fontId="14" fillId="3" borderId="0" xfId="0" applyFont="1" applyFill="1" applyAlignment="1">
      <alignment wrapText="1"/>
    </xf>
    <xf numFmtId="41" fontId="0" fillId="3" borderId="0" xfId="1" applyNumberFormat="1" applyFont="1" applyFill="1"/>
    <xf numFmtId="41" fontId="0" fillId="3" borderId="0" xfId="1" applyNumberFormat="1" applyFont="1" applyFill="1" applyBorder="1"/>
    <xf numFmtId="165" fontId="0" fillId="0" borderId="0" xfId="1" applyNumberFormat="1" applyFont="1" applyBorder="1" applyAlignment="1">
      <alignment horizontal="center"/>
    </xf>
    <xf numFmtId="41" fontId="1" fillId="0" borderId="0" xfId="1" applyNumberFormat="1" applyFont="1"/>
    <xf numFmtId="41" fontId="15" fillId="0" borderId="0" xfId="1" applyNumberFormat="1" applyFont="1" applyBorder="1" applyAlignment="1">
      <alignment horizontal="right"/>
    </xf>
    <xf numFmtId="41" fontId="15" fillId="0" borderId="0" xfId="1" applyNumberFormat="1" applyFont="1" applyBorder="1"/>
    <xf numFmtId="41" fontId="2" fillId="0" borderId="2" xfId="1" quotePrefix="1" applyNumberFormat="1" applyFont="1" applyBorder="1" applyAlignment="1">
      <alignment horizontal="center" vertical="center"/>
    </xf>
    <xf numFmtId="41" fontId="1" fillId="0" borderId="2" xfId="1" applyNumberFormat="1" applyFont="1" applyBorder="1"/>
    <xf numFmtId="0" fontId="8" fillId="0" borderId="0" xfId="0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 indent="1"/>
    </xf>
    <xf numFmtId="0" fontId="0" fillId="0" borderId="0" xfId="0" applyBorder="1" applyAlignment="1">
      <alignment vertical="center" wrapText="1"/>
    </xf>
    <xf numFmtId="10" fontId="0" fillId="0" borderId="0" xfId="0" applyNumberFormat="1" applyBorder="1" applyAlignment="1">
      <alignment horizontal="center" vertical="center"/>
    </xf>
    <xf numFmtId="0" fontId="0" fillId="0" borderId="0" xfId="0" applyBorder="1"/>
    <xf numFmtId="0" fontId="2" fillId="0" borderId="0" xfId="0" applyFont="1" applyBorder="1" applyAlignment="1">
      <alignment wrapText="1"/>
    </xf>
    <xf numFmtId="41" fontId="0" fillId="0" borderId="0" xfId="1" applyNumberFormat="1" applyFont="1" applyBorder="1"/>
    <xf numFmtId="0" fontId="3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6" fillId="0" borderId="0" xfId="0" applyFont="1"/>
    <xf numFmtId="0" fontId="3" fillId="0" borderId="3" xfId="0" applyFont="1" applyBorder="1" applyAlignment="1">
      <alignment horizontal="left" vertical="center" wrapText="1"/>
    </xf>
    <xf numFmtId="0" fontId="17" fillId="0" borderId="0" xfId="0" applyFont="1"/>
    <xf numFmtId="0" fontId="18" fillId="0" borderId="0" xfId="0" applyFont="1"/>
    <xf numFmtId="10" fontId="2" fillId="2" borderId="0" xfId="0" applyNumberFormat="1" applyFont="1" applyFill="1"/>
    <xf numFmtId="41" fontId="2" fillId="0" borderId="1" xfId="1" applyNumberFormat="1" applyFont="1" applyBorder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E40"/>
  <sheetViews>
    <sheetView workbookViewId="0">
      <selection activeCell="K21" sqref="K21"/>
    </sheetView>
  </sheetViews>
  <sheetFormatPr defaultRowHeight="15" x14ac:dyDescent="0.25"/>
  <cols>
    <col min="2" max="2" width="56.140625" customWidth="1"/>
    <col min="3" max="3" width="7" customWidth="1"/>
    <col min="4" max="4" width="11.28515625" bestFit="1" customWidth="1"/>
    <col min="5" max="5" width="14.28515625" bestFit="1" customWidth="1"/>
  </cols>
  <sheetData>
    <row r="2" spans="2:5" ht="15.75" thickBot="1" x14ac:dyDescent="0.3">
      <c r="B2" s="88" t="s">
        <v>0</v>
      </c>
      <c r="C2" s="88"/>
      <c r="D2" s="88"/>
      <c r="E2" s="88"/>
    </row>
    <row r="3" spans="2:5" ht="24.75" customHeight="1" x14ac:dyDescent="0.25">
      <c r="B3" s="13" t="s">
        <v>382</v>
      </c>
      <c r="C3" s="4"/>
      <c r="D3" s="60" t="s">
        <v>237</v>
      </c>
      <c r="E3" s="4"/>
    </row>
    <row r="5" spans="2:5" ht="17.25" customHeight="1" x14ac:dyDescent="0.25">
      <c r="D5" s="32"/>
      <c r="E5" s="32"/>
    </row>
    <row r="6" spans="2:5" ht="17.25" customHeight="1" x14ac:dyDescent="0.25">
      <c r="D6" s="150" t="s">
        <v>502</v>
      </c>
      <c r="E6" s="150" t="s">
        <v>503</v>
      </c>
    </row>
    <row r="7" spans="2:5" x14ac:dyDescent="0.25">
      <c r="B7" s="1"/>
      <c r="D7" s="61" t="s">
        <v>58</v>
      </c>
      <c r="E7" s="61" t="s">
        <v>58</v>
      </c>
    </row>
    <row r="8" spans="2:5" x14ac:dyDescent="0.25">
      <c r="B8" s="1" t="s">
        <v>1</v>
      </c>
    </row>
    <row r="9" spans="2:5" x14ac:dyDescent="0.25">
      <c r="B9" s="1"/>
    </row>
    <row r="10" spans="2:5" x14ac:dyDescent="0.25">
      <c r="B10" s="2" t="s">
        <v>383</v>
      </c>
      <c r="D10" s="7">
        <v>115820</v>
      </c>
      <c r="E10" s="7">
        <v>85489</v>
      </c>
    </row>
    <row r="11" spans="2:5" x14ac:dyDescent="0.25">
      <c r="B11" s="2" t="s">
        <v>384</v>
      </c>
      <c r="D11" s="7">
        <v>106536</v>
      </c>
      <c r="E11" s="7">
        <v>110372</v>
      </c>
    </row>
    <row r="12" spans="2:5" x14ac:dyDescent="0.25">
      <c r="B12" s="2" t="s">
        <v>559</v>
      </c>
      <c r="D12" s="7">
        <v>122665</v>
      </c>
      <c r="E12" s="7">
        <v>97253</v>
      </c>
    </row>
    <row r="13" spans="2:5" x14ac:dyDescent="0.25">
      <c r="B13" s="2" t="s">
        <v>560</v>
      </c>
      <c r="D13" s="7">
        <v>113857</v>
      </c>
      <c r="E13" s="7">
        <v>106911</v>
      </c>
    </row>
    <row r="14" spans="2:5" x14ac:dyDescent="0.25">
      <c r="B14" s="2" t="s">
        <v>385</v>
      </c>
      <c r="D14" s="7">
        <v>39590</v>
      </c>
      <c r="E14" s="7">
        <v>35549</v>
      </c>
    </row>
    <row r="15" spans="2:5" x14ac:dyDescent="0.25">
      <c r="B15" s="2" t="s">
        <v>386</v>
      </c>
      <c r="D15" s="7">
        <v>80323</v>
      </c>
      <c r="E15" s="7">
        <v>74554</v>
      </c>
    </row>
    <row r="16" spans="2:5" x14ac:dyDescent="0.25">
      <c r="B16" s="3" t="s">
        <v>387</v>
      </c>
      <c r="C16" s="4"/>
      <c r="D16" s="8">
        <v>78099</v>
      </c>
      <c r="E16" s="8">
        <v>29680</v>
      </c>
    </row>
    <row r="17" spans="2:5" x14ac:dyDescent="0.25">
      <c r="B17" s="2"/>
      <c r="D17" s="109"/>
      <c r="E17" s="109"/>
    </row>
    <row r="18" spans="2:5" x14ac:dyDescent="0.25">
      <c r="B18" s="3"/>
      <c r="C18" s="4"/>
      <c r="D18" s="64">
        <f>SUM(D10:D17)</f>
        <v>656890</v>
      </c>
      <c r="E18" s="64">
        <f>SUM(E10:E17)</f>
        <v>539808</v>
      </c>
    </row>
    <row r="19" spans="2:5" ht="30" x14ac:dyDescent="0.25">
      <c r="B19" s="12" t="s">
        <v>561</v>
      </c>
      <c r="D19" s="7"/>
      <c r="E19" s="7"/>
    </row>
    <row r="20" spans="2:5" x14ac:dyDescent="0.25">
      <c r="B20" s="1"/>
      <c r="D20" s="7"/>
      <c r="E20" s="7"/>
    </row>
    <row r="21" spans="2:5" x14ac:dyDescent="0.25">
      <c r="B21" s="2" t="s">
        <v>388</v>
      </c>
      <c r="D21" s="7">
        <v>324873</v>
      </c>
      <c r="E21" s="7">
        <v>470238</v>
      </c>
    </row>
    <row r="22" spans="2:5" x14ac:dyDescent="0.25">
      <c r="B22" s="2" t="s">
        <v>389</v>
      </c>
      <c r="D22" s="7">
        <v>344052</v>
      </c>
      <c r="E22" s="7">
        <v>333159</v>
      </c>
    </row>
    <row r="23" spans="2:5" x14ac:dyDescent="0.25">
      <c r="B23" s="2" t="s">
        <v>390</v>
      </c>
      <c r="D23" s="7">
        <v>63754</v>
      </c>
      <c r="E23" s="7">
        <v>40114</v>
      </c>
    </row>
    <row r="24" spans="2:5" ht="15.75" customHeight="1" x14ac:dyDescent="0.25">
      <c r="B24" s="2" t="s">
        <v>391</v>
      </c>
      <c r="D24" s="7">
        <v>76737</v>
      </c>
      <c r="E24" s="7">
        <v>75311</v>
      </c>
    </row>
    <row r="25" spans="2:5" x14ac:dyDescent="0.25">
      <c r="B25" s="2" t="s">
        <v>392</v>
      </c>
      <c r="D25" s="7">
        <v>179882</v>
      </c>
      <c r="E25" s="7">
        <v>170149</v>
      </c>
    </row>
    <row r="26" spans="2:5" x14ac:dyDescent="0.25">
      <c r="B26" s="2" t="s">
        <v>393</v>
      </c>
      <c r="D26" s="7">
        <v>16355</v>
      </c>
      <c r="E26" s="7">
        <v>16768</v>
      </c>
    </row>
    <row r="27" spans="2:5" x14ac:dyDescent="0.25">
      <c r="B27" s="2" t="s">
        <v>394</v>
      </c>
      <c r="D27" s="7">
        <v>560976</v>
      </c>
      <c r="E27" s="7">
        <v>390768</v>
      </c>
    </row>
    <row r="28" spans="2:5" x14ac:dyDescent="0.25">
      <c r="B28" s="2" t="s">
        <v>395</v>
      </c>
      <c r="D28" s="7">
        <v>353050</v>
      </c>
      <c r="E28" s="7">
        <v>273479</v>
      </c>
    </row>
    <row r="29" spans="2:5" x14ac:dyDescent="0.25">
      <c r="B29" s="2" t="s">
        <v>396</v>
      </c>
      <c r="D29" s="7">
        <v>23286</v>
      </c>
      <c r="E29" s="7">
        <v>21608</v>
      </c>
    </row>
    <row r="30" spans="2:5" ht="18" customHeight="1" x14ac:dyDescent="0.25">
      <c r="B30" s="3" t="s">
        <v>397</v>
      </c>
      <c r="C30" s="4"/>
      <c r="D30" s="8">
        <v>51983</v>
      </c>
      <c r="E30" s="8">
        <v>59174</v>
      </c>
    </row>
    <row r="31" spans="2:5" ht="29.25" customHeight="1" x14ac:dyDescent="0.25">
      <c r="B31" s="5"/>
      <c r="C31" s="5"/>
      <c r="D31" s="10">
        <f>SUM(D21:D30)</f>
        <v>1994948</v>
      </c>
      <c r="E31" s="10">
        <f>SUM(E21:E30)</f>
        <v>1850768</v>
      </c>
    </row>
    <row r="32" spans="2:5" ht="24.75" customHeight="1" x14ac:dyDescent="0.25">
      <c r="B32" s="6" t="s">
        <v>4</v>
      </c>
      <c r="C32" s="5"/>
      <c r="D32" s="38">
        <f>D18-D31</f>
        <v>-1338058</v>
      </c>
      <c r="E32" s="38">
        <f>E18-E31</f>
        <v>-1310960</v>
      </c>
    </row>
    <row r="33" spans="2:5" x14ac:dyDescent="0.25">
      <c r="D33" s="7"/>
      <c r="E33" s="7"/>
    </row>
    <row r="34" spans="2:5" x14ac:dyDescent="0.25">
      <c r="B34" s="1" t="s">
        <v>5</v>
      </c>
      <c r="D34" s="7"/>
      <c r="E34" s="7"/>
    </row>
    <row r="35" spans="2:5" x14ac:dyDescent="0.25">
      <c r="B35" t="s">
        <v>398</v>
      </c>
      <c r="D35" s="7">
        <v>3672777</v>
      </c>
      <c r="E35" s="7">
        <v>3565348</v>
      </c>
    </row>
    <row r="36" spans="2:5" x14ac:dyDescent="0.25">
      <c r="B36" t="s">
        <v>399</v>
      </c>
      <c r="D36" s="7">
        <v>24453</v>
      </c>
      <c r="E36" s="7">
        <v>17040</v>
      </c>
    </row>
    <row r="37" spans="2:5" x14ac:dyDescent="0.25">
      <c r="B37" s="4" t="s">
        <v>400</v>
      </c>
      <c r="C37" s="4"/>
      <c r="D37" s="8">
        <v>11676</v>
      </c>
      <c r="E37" s="8">
        <v>9180</v>
      </c>
    </row>
    <row r="38" spans="2:5" ht="21.75" customHeight="1" x14ac:dyDescent="0.25">
      <c r="B38" s="5"/>
      <c r="C38" s="5"/>
      <c r="D38" s="10">
        <f>SUM(D35:D37)</f>
        <v>3708906</v>
      </c>
      <c r="E38" s="10">
        <f>SUM(E35:E37)</f>
        <v>3591568</v>
      </c>
    </row>
    <row r="39" spans="2:5" x14ac:dyDescent="0.25">
      <c r="D39" s="7"/>
      <c r="E39" s="7"/>
    </row>
    <row r="40" spans="2:5" ht="15.75" thickBot="1" x14ac:dyDescent="0.3">
      <c r="B40" s="88" t="s">
        <v>6</v>
      </c>
      <c r="C40" s="88"/>
      <c r="D40" s="90">
        <f>D38+D32</f>
        <v>2370848</v>
      </c>
      <c r="E40" s="90">
        <f>E38+E32</f>
        <v>2280608</v>
      </c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2:H19"/>
  <sheetViews>
    <sheetView workbookViewId="0">
      <selection activeCell="M16" sqref="M16"/>
    </sheetView>
  </sheetViews>
  <sheetFormatPr defaultRowHeight="15" x14ac:dyDescent="0.25"/>
  <cols>
    <col min="2" max="2" width="28.140625" customWidth="1"/>
    <col min="3" max="3" width="13.140625" customWidth="1"/>
    <col min="4" max="5" width="12.7109375" customWidth="1"/>
    <col min="6" max="6" width="12.140625" customWidth="1"/>
    <col min="7" max="7" width="10.7109375" customWidth="1"/>
  </cols>
  <sheetData>
    <row r="2" spans="2:8" ht="15.75" thickBot="1" x14ac:dyDescent="0.3">
      <c r="B2" s="88" t="s">
        <v>43</v>
      </c>
      <c r="C2" s="88"/>
      <c r="D2" s="88"/>
      <c r="E2" s="88"/>
      <c r="F2" s="88"/>
      <c r="G2" s="88"/>
      <c r="H2" s="88"/>
    </row>
    <row r="3" spans="2:8" ht="25.5" customHeight="1" x14ac:dyDescent="0.25">
      <c r="B3" s="13" t="s">
        <v>446</v>
      </c>
      <c r="C3" s="4"/>
      <c r="D3" s="37"/>
      <c r="E3" s="37"/>
      <c r="F3" s="37" t="s">
        <v>51</v>
      </c>
      <c r="G3" s="20"/>
      <c r="H3" s="37"/>
    </row>
    <row r="5" spans="2:8" x14ac:dyDescent="0.25">
      <c r="B5" s="1" t="s">
        <v>264</v>
      </c>
    </row>
    <row r="7" spans="2:8" ht="31.5" customHeight="1" x14ac:dyDescent="0.25">
      <c r="B7" s="72" t="s">
        <v>590</v>
      </c>
      <c r="C7" s="71" t="s">
        <v>507</v>
      </c>
      <c r="D7" s="71" t="s">
        <v>508</v>
      </c>
      <c r="E7" s="71" t="s">
        <v>509</v>
      </c>
      <c r="F7" s="71" t="s">
        <v>510</v>
      </c>
      <c r="G7" s="71" t="s">
        <v>511</v>
      </c>
      <c r="H7" s="71" t="s">
        <v>265</v>
      </c>
    </row>
    <row r="8" spans="2:8" x14ac:dyDescent="0.25">
      <c r="B8" s="72"/>
      <c r="C8" s="61" t="s">
        <v>58</v>
      </c>
      <c r="D8" s="61" t="s">
        <v>58</v>
      </c>
      <c r="E8" s="61" t="s">
        <v>58</v>
      </c>
      <c r="F8" s="61" t="s">
        <v>58</v>
      </c>
      <c r="G8" s="61" t="s">
        <v>58</v>
      </c>
      <c r="H8" s="71"/>
    </row>
    <row r="9" spans="2:8" x14ac:dyDescent="0.25">
      <c r="B9" s="72"/>
      <c r="C9" s="61"/>
      <c r="D9" s="61"/>
      <c r="E9" s="61"/>
      <c r="F9" s="61"/>
      <c r="G9" s="61"/>
      <c r="H9" s="71"/>
    </row>
    <row r="10" spans="2:8" x14ac:dyDescent="0.25">
      <c r="B10" s="2" t="s">
        <v>65</v>
      </c>
      <c r="C10" s="73">
        <v>10205</v>
      </c>
      <c r="D10" s="73">
        <v>-497</v>
      </c>
      <c r="E10" s="73" t="s">
        <v>540</v>
      </c>
      <c r="F10" s="73">
        <v>1368</v>
      </c>
      <c r="G10" s="73">
        <v>11076</v>
      </c>
      <c r="H10" s="73">
        <v>8</v>
      </c>
    </row>
    <row r="11" spans="2:8" x14ac:dyDescent="0.25">
      <c r="B11" s="2" t="s">
        <v>66</v>
      </c>
      <c r="C11" s="73">
        <v>8865</v>
      </c>
      <c r="D11" s="73">
        <v>-41</v>
      </c>
      <c r="E11" s="73" t="s">
        <v>540</v>
      </c>
      <c r="F11" s="73">
        <v>2148</v>
      </c>
      <c r="G11" s="73">
        <v>10972</v>
      </c>
      <c r="H11" s="73">
        <v>42</v>
      </c>
    </row>
    <row r="12" spans="2:8" ht="30" x14ac:dyDescent="0.25">
      <c r="B12" s="2" t="s">
        <v>266</v>
      </c>
      <c r="C12" s="73">
        <v>14582</v>
      </c>
      <c r="D12" s="73">
        <v>-756</v>
      </c>
      <c r="E12" s="73">
        <v>756</v>
      </c>
      <c r="F12" s="73">
        <v>-320</v>
      </c>
      <c r="G12" s="73">
        <v>14262</v>
      </c>
      <c r="H12" s="73">
        <v>74</v>
      </c>
    </row>
    <row r="13" spans="2:8" ht="30" x14ac:dyDescent="0.25">
      <c r="B13" s="2" t="s">
        <v>267</v>
      </c>
      <c r="C13" s="73">
        <v>4467</v>
      </c>
      <c r="D13" s="73">
        <v>-173</v>
      </c>
      <c r="E13" s="73">
        <v>30</v>
      </c>
      <c r="F13" s="73">
        <v>73</v>
      </c>
      <c r="G13" s="73">
        <v>4397</v>
      </c>
      <c r="H13" s="73">
        <v>26</v>
      </c>
    </row>
    <row r="14" spans="2:8" x14ac:dyDescent="0.25">
      <c r="B14" s="2" t="s">
        <v>67</v>
      </c>
      <c r="C14" s="73">
        <v>1883</v>
      </c>
      <c r="D14" s="73">
        <v>-3</v>
      </c>
      <c r="E14" s="73" t="s">
        <v>540</v>
      </c>
      <c r="F14" s="73">
        <v>-13</v>
      </c>
      <c r="G14" s="73">
        <v>1867</v>
      </c>
      <c r="H14" s="73">
        <v>29</v>
      </c>
    </row>
    <row r="15" spans="2:8" ht="30" x14ac:dyDescent="0.25">
      <c r="B15" s="2" t="s">
        <v>268</v>
      </c>
      <c r="C15" s="73">
        <v>2419</v>
      </c>
      <c r="D15" s="73" t="s">
        <v>540</v>
      </c>
      <c r="E15" s="73" t="s">
        <v>540</v>
      </c>
      <c r="F15" s="73" t="s">
        <v>540</v>
      </c>
      <c r="G15" s="73">
        <v>2419</v>
      </c>
      <c r="H15" s="73">
        <v>12</v>
      </c>
    </row>
    <row r="16" spans="2:8" ht="30" x14ac:dyDescent="0.25">
      <c r="B16" s="3" t="s">
        <v>269</v>
      </c>
      <c r="C16" s="153">
        <v>23974</v>
      </c>
      <c r="D16" s="49">
        <v>-480</v>
      </c>
      <c r="E16" s="3">
        <v>692</v>
      </c>
      <c r="F16" s="49">
        <v>-1473</v>
      </c>
      <c r="G16" s="153">
        <v>22713</v>
      </c>
      <c r="H16" s="3">
        <v>86</v>
      </c>
    </row>
    <row r="17" spans="2:8" ht="30" x14ac:dyDescent="0.25">
      <c r="B17" s="21" t="s">
        <v>270</v>
      </c>
      <c r="C17" s="74">
        <f>SUM(C10:C16)</f>
        <v>66395</v>
      </c>
      <c r="D17" s="180">
        <f>SUM(D10:D16)</f>
        <v>-1950</v>
      </c>
      <c r="E17" s="180">
        <f>SUM(E10:E16)</f>
        <v>1478</v>
      </c>
      <c r="F17" s="74">
        <f>SUM(F10:F16)</f>
        <v>1783</v>
      </c>
      <c r="G17" s="74">
        <f>SUM(G10:G16)</f>
        <v>67706</v>
      </c>
      <c r="H17" s="74">
        <v>277</v>
      </c>
    </row>
    <row r="18" spans="2:8" ht="30" x14ac:dyDescent="0.25">
      <c r="B18" s="21" t="s">
        <v>271</v>
      </c>
      <c r="C18" s="35">
        <v>8916</v>
      </c>
      <c r="D18" s="73" t="s">
        <v>540</v>
      </c>
      <c r="E18" s="73" t="s">
        <v>540</v>
      </c>
      <c r="F18" s="35">
        <v>115</v>
      </c>
      <c r="G18" s="38">
        <v>9031</v>
      </c>
      <c r="H18" s="5"/>
    </row>
    <row r="19" spans="2:8" ht="30.75" thickBot="1" x14ac:dyDescent="0.3">
      <c r="B19" s="91" t="s">
        <v>354</v>
      </c>
      <c r="C19" s="93">
        <f>SUM(C18,C17)</f>
        <v>75311</v>
      </c>
      <c r="D19" s="119">
        <f>SUM(D18,D17)</f>
        <v>-1950</v>
      </c>
      <c r="E19" s="119">
        <f>SUM(E18,E17)</f>
        <v>1478</v>
      </c>
      <c r="F19" s="93">
        <f>SUM(F18,F17)</f>
        <v>1898</v>
      </c>
      <c r="G19" s="93">
        <f>SUM(G18,G17)</f>
        <v>76737</v>
      </c>
      <c r="H19" s="113"/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2:F26"/>
  <sheetViews>
    <sheetView workbookViewId="0">
      <selection activeCell="G28" sqref="G28"/>
    </sheetView>
  </sheetViews>
  <sheetFormatPr defaultRowHeight="15" x14ac:dyDescent="0.25"/>
  <cols>
    <col min="2" max="2" width="57.5703125" customWidth="1"/>
    <col min="3" max="3" width="7" customWidth="1"/>
    <col min="4" max="4" width="15" customWidth="1"/>
    <col min="5" max="5" width="15.7109375" customWidth="1"/>
  </cols>
  <sheetData>
    <row r="2" spans="2:5" ht="15.75" thickBot="1" x14ac:dyDescent="0.3">
      <c r="B2" s="99" t="s">
        <v>43</v>
      </c>
      <c r="C2" s="99"/>
      <c r="D2" s="99"/>
      <c r="E2" s="99"/>
    </row>
    <row r="3" spans="2:5" ht="23.25" customHeight="1" x14ac:dyDescent="0.25">
      <c r="B3" s="13" t="s">
        <v>446</v>
      </c>
      <c r="C3" s="37" t="s">
        <v>51</v>
      </c>
      <c r="D3" s="37"/>
      <c r="E3" s="37"/>
    </row>
    <row r="5" spans="2:5" x14ac:dyDescent="0.25">
      <c r="B5" s="1" t="s">
        <v>591</v>
      </c>
      <c r="D5" s="1"/>
      <c r="E5" s="1"/>
    </row>
    <row r="6" spans="2:5" x14ac:dyDescent="0.25">
      <c r="D6" s="150" t="s">
        <v>502</v>
      </c>
      <c r="E6" s="150" t="s">
        <v>503</v>
      </c>
    </row>
    <row r="7" spans="2:5" x14ac:dyDescent="0.25">
      <c r="D7" s="61" t="s">
        <v>58</v>
      </c>
      <c r="E7" s="61" t="s">
        <v>58</v>
      </c>
    </row>
    <row r="8" spans="2:5" x14ac:dyDescent="0.25">
      <c r="B8" s="1" t="s">
        <v>592</v>
      </c>
    </row>
    <row r="9" spans="2:5" ht="18.75" customHeight="1" x14ac:dyDescent="0.25">
      <c r="B9" s="2" t="s">
        <v>593</v>
      </c>
      <c r="D9" s="36">
        <v>-34191</v>
      </c>
      <c r="E9" s="36">
        <v>-34430</v>
      </c>
    </row>
    <row r="10" spans="2:5" x14ac:dyDescent="0.25">
      <c r="B10" s="4" t="s">
        <v>594</v>
      </c>
      <c r="C10" s="4"/>
      <c r="D10" s="37">
        <v>-88474</v>
      </c>
      <c r="E10" s="37">
        <v>-62823</v>
      </c>
    </row>
    <row r="11" spans="2:5" ht="30" x14ac:dyDescent="0.25">
      <c r="B11" s="21" t="s">
        <v>357</v>
      </c>
      <c r="C11" s="5"/>
      <c r="D11" s="38">
        <f>SUM(D9:D10)</f>
        <v>-122665</v>
      </c>
      <c r="E11" s="38">
        <f>SUM(E9:E10)</f>
        <v>-97253</v>
      </c>
    </row>
    <row r="12" spans="2:5" x14ac:dyDescent="0.25">
      <c r="B12" s="1" t="s">
        <v>392</v>
      </c>
      <c r="D12" s="36"/>
      <c r="E12" s="36"/>
    </row>
    <row r="13" spans="2:5" x14ac:dyDescent="0.25">
      <c r="B13" t="s">
        <v>595</v>
      </c>
      <c r="D13" s="36">
        <v>133586</v>
      </c>
      <c r="E13" s="36">
        <v>129909</v>
      </c>
    </row>
    <row r="14" spans="2:5" ht="27" customHeight="1" x14ac:dyDescent="0.25">
      <c r="B14" s="2" t="s">
        <v>596</v>
      </c>
      <c r="D14" s="36">
        <v>30793</v>
      </c>
      <c r="E14" s="36">
        <v>25060</v>
      </c>
    </row>
    <row r="15" spans="2:5" x14ac:dyDescent="0.25">
      <c r="B15" s="4" t="s">
        <v>597</v>
      </c>
      <c r="C15" s="4"/>
      <c r="D15" s="37">
        <v>15503</v>
      </c>
      <c r="E15" s="37">
        <v>15180</v>
      </c>
    </row>
    <row r="16" spans="2:5" ht="30" x14ac:dyDescent="0.25">
      <c r="B16" s="21" t="s">
        <v>357</v>
      </c>
      <c r="C16" s="5"/>
      <c r="D16" s="38">
        <f>SUM(D13:D15)</f>
        <v>179882</v>
      </c>
      <c r="E16" s="38">
        <f>SUM(E13:E15)</f>
        <v>170149</v>
      </c>
    </row>
    <row r="17" spans="2:6" ht="29.25" customHeight="1" thickBot="1" x14ac:dyDescent="0.3">
      <c r="B17" s="115" t="s">
        <v>357</v>
      </c>
      <c r="C17" s="113"/>
      <c r="D17" s="93">
        <f>D16+D11</f>
        <v>57217</v>
      </c>
      <c r="E17" s="93">
        <f>E16+E11</f>
        <v>72896</v>
      </c>
    </row>
    <row r="19" spans="2:6" ht="28.5" customHeight="1" x14ac:dyDescent="0.25">
      <c r="B19" s="189" t="s">
        <v>69</v>
      </c>
      <c r="C19" s="189"/>
      <c r="D19" s="189"/>
      <c r="E19" s="189"/>
      <c r="F19" s="189"/>
    </row>
    <row r="20" spans="2:6" x14ac:dyDescent="0.25">
      <c r="E20" s="34" t="s">
        <v>272</v>
      </c>
    </row>
    <row r="21" spans="2:6" x14ac:dyDescent="0.25">
      <c r="D21">
        <v>2022</v>
      </c>
      <c r="E21" s="76">
        <v>69753</v>
      </c>
    </row>
    <row r="22" spans="2:6" x14ac:dyDescent="0.25">
      <c r="D22">
        <v>2023</v>
      </c>
      <c r="E22" s="76">
        <v>45002</v>
      </c>
    </row>
    <row r="23" spans="2:6" x14ac:dyDescent="0.25">
      <c r="C23" s="4"/>
      <c r="D23" s="4">
        <v>2024</v>
      </c>
      <c r="E23" s="77">
        <v>18831</v>
      </c>
    </row>
    <row r="24" spans="2:6" ht="29.25" customHeight="1" thickBot="1" x14ac:dyDescent="0.3">
      <c r="B24" s="115" t="s">
        <v>357</v>
      </c>
      <c r="C24" s="113"/>
      <c r="D24" s="113"/>
      <c r="E24" s="93">
        <f>SUM(E19:E23)</f>
        <v>133586</v>
      </c>
    </row>
    <row r="25" spans="2:6" x14ac:dyDescent="0.25">
      <c r="D25" s="22"/>
    </row>
    <row r="26" spans="2:6" x14ac:dyDescent="0.25">
      <c r="D26" s="22"/>
    </row>
  </sheetData>
  <mergeCells count="1">
    <mergeCell ref="B19:F19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F32"/>
  <sheetViews>
    <sheetView topLeftCell="A22" workbookViewId="0">
      <selection activeCell="E26" sqref="E26"/>
    </sheetView>
  </sheetViews>
  <sheetFormatPr defaultRowHeight="15" x14ac:dyDescent="0.25"/>
  <cols>
    <col min="2" max="2" width="60.140625" customWidth="1"/>
    <col min="3" max="3" width="7.140625" customWidth="1"/>
    <col min="4" max="4" width="14.42578125" customWidth="1"/>
    <col min="5" max="5" width="14.5703125" customWidth="1"/>
  </cols>
  <sheetData>
    <row r="2" spans="2:5" ht="15.75" thickBot="1" x14ac:dyDescent="0.3">
      <c r="B2" s="99" t="s">
        <v>43</v>
      </c>
      <c r="C2" s="99"/>
      <c r="D2" s="99"/>
      <c r="E2" s="99"/>
    </row>
    <row r="3" spans="2:5" ht="22.5" customHeight="1" x14ac:dyDescent="0.25">
      <c r="B3" s="13" t="s">
        <v>451</v>
      </c>
      <c r="C3" s="37" t="s">
        <v>51</v>
      </c>
      <c r="D3" s="37"/>
      <c r="E3" s="37"/>
    </row>
    <row r="4" spans="2:5" ht="30" x14ac:dyDescent="0.25">
      <c r="B4" s="12" t="s">
        <v>452</v>
      </c>
    </row>
    <row r="5" spans="2:5" x14ac:dyDescent="0.25">
      <c r="D5" s="150" t="s">
        <v>502</v>
      </c>
      <c r="E5" s="150" t="s">
        <v>503</v>
      </c>
    </row>
    <row r="6" spans="2:5" x14ac:dyDescent="0.25">
      <c r="D6" s="61" t="s">
        <v>58</v>
      </c>
      <c r="E6" s="61" t="s">
        <v>58</v>
      </c>
    </row>
    <row r="7" spans="2:5" ht="66.75" customHeight="1" x14ac:dyDescent="0.25">
      <c r="B7" s="23" t="s">
        <v>70</v>
      </c>
      <c r="D7" s="42">
        <v>4441</v>
      </c>
      <c r="E7" s="36">
        <v>4893</v>
      </c>
    </row>
    <row r="8" spans="2:5" ht="90" customHeight="1" x14ac:dyDescent="0.25">
      <c r="B8" s="23" t="s">
        <v>71</v>
      </c>
      <c r="D8" s="36">
        <v>829</v>
      </c>
      <c r="E8" s="36">
        <v>965</v>
      </c>
    </row>
    <row r="9" spans="2:5" ht="79.5" customHeight="1" x14ac:dyDescent="0.25">
      <c r="B9" s="23" t="s">
        <v>72</v>
      </c>
      <c r="D9" s="36">
        <v>283</v>
      </c>
      <c r="E9" s="36">
        <v>366</v>
      </c>
    </row>
    <row r="10" spans="2:5" ht="30" x14ac:dyDescent="0.25">
      <c r="B10" s="23" t="s">
        <v>73</v>
      </c>
      <c r="D10" s="36">
        <v>180022</v>
      </c>
      <c r="E10" s="42" t="s">
        <v>21</v>
      </c>
    </row>
    <row r="11" spans="2:5" ht="30" x14ac:dyDescent="0.25">
      <c r="B11" s="23" t="s">
        <v>74</v>
      </c>
      <c r="D11" s="36">
        <v>90000</v>
      </c>
      <c r="E11" s="36">
        <v>90000</v>
      </c>
    </row>
    <row r="12" spans="2:5" ht="45" x14ac:dyDescent="0.25">
      <c r="B12" s="23" t="s">
        <v>75</v>
      </c>
      <c r="D12" s="36">
        <v>104582</v>
      </c>
      <c r="E12" s="36">
        <v>107648</v>
      </c>
    </row>
    <row r="13" spans="2:5" ht="60" x14ac:dyDescent="0.25">
      <c r="B13" s="23" t="s">
        <v>76</v>
      </c>
      <c r="D13" s="36">
        <v>9532</v>
      </c>
      <c r="E13" s="36">
        <v>11078</v>
      </c>
    </row>
    <row r="14" spans="2:5" ht="60" x14ac:dyDescent="0.25">
      <c r="B14" s="120" t="s">
        <v>77</v>
      </c>
      <c r="C14" s="4"/>
      <c r="D14" s="37">
        <v>174533</v>
      </c>
      <c r="E14" s="37">
        <v>176560</v>
      </c>
    </row>
    <row r="15" spans="2:5" x14ac:dyDescent="0.25">
      <c r="B15" s="23"/>
      <c r="D15" s="39">
        <f>SUM(D7:D14)</f>
        <v>564222</v>
      </c>
      <c r="E15" s="39">
        <f>SUM(E7:E14)</f>
        <v>391510</v>
      </c>
    </row>
    <row r="16" spans="2:5" ht="30" x14ac:dyDescent="0.25">
      <c r="B16" s="23" t="s">
        <v>453</v>
      </c>
      <c r="C16" s="4"/>
      <c r="D16" s="52">
        <v>-3246</v>
      </c>
      <c r="E16" s="52">
        <v>-742</v>
      </c>
    </row>
    <row r="17" spans="2:6" ht="23.25" customHeight="1" x14ac:dyDescent="0.25">
      <c r="B17" s="6" t="s">
        <v>78</v>
      </c>
      <c r="C17" s="5"/>
      <c r="D17" s="38">
        <f>D16+D15</f>
        <v>560976</v>
      </c>
      <c r="E17" s="38">
        <f>E16+E15</f>
        <v>390768</v>
      </c>
    </row>
    <row r="18" spans="2:6" ht="30" x14ac:dyDescent="0.25">
      <c r="B18" s="27" t="s">
        <v>454</v>
      </c>
      <c r="C18" s="5"/>
      <c r="D18" s="38">
        <v>16355</v>
      </c>
      <c r="E18" s="38">
        <v>16768</v>
      </c>
    </row>
    <row r="19" spans="2:6" ht="25.5" customHeight="1" thickBot="1" x14ac:dyDescent="0.3">
      <c r="B19" s="92" t="s">
        <v>563</v>
      </c>
      <c r="C19" s="113"/>
      <c r="D19" s="93">
        <f>D18+D17</f>
        <v>577331</v>
      </c>
      <c r="E19" s="93">
        <f>E18+E17</f>
        <v>407536</v>
      </c>
    </row>
    <row r="24" spans="2:6" ht="28.5" customHeight="1" x14ac:dyDescent="0.25">
      <c r="B24" s="189" t="s">
        <v>598</v>
      </c>
      <c r="C24" s="189"/>
      <c r="D24" s="189"/>
      <c r="E24" s="189"/>
      <c r="F24" s="189"/>
    </row>
    <row r="25" spans="2:6" x14ac:dyDescent="0.25">
      <c r="E25" s="1" t="s">
        <v>599</v>
      </c>
    </row>
    <row r="26" spans="2:6" x14ac:dyDescent="0.25">
      <c r="C26" s="84">
        <v>2022</v>
      </c>
      <c r="D26" s="84"/>
      <c r="E26" s="7">
        <v>9436</v>
      </c>
    </row>
    <row r="27" spans="2:6" x14ac:dyDescent="0.25">
      <c r="C27" s="84">
        <v>2023</v>
      </c>
      <c r="D27" s="84"/>
      <c r="E27" s="7">
        <v>9561</v>
      </c>
    </row>
    <row r="28" spans="2:6" x14ac:dyDescent="0.25">
      <c r="C28" s="84">
        <v>2024</v>
      </c>
      <c r="D28" s="84"/>
      <c r="E28" s="7">
        <v>10605</v>
      </c>
    </row>
    <row r="29" spans="2:6" x14ac:dyDescent="0.25">
      <c r="C29" s="84">
        <v>2025</v>
      </c>
      <c r="D29" s="84"/>
      <c r="E29" s="7">
        <v>11160</v>
      </c>
    </row>
    <row r="30" spans="2:6" x14ac:dyDescent="0.25">
      <c r="C30" s="84">
        <v>2026</v>
      </c>
      <c r="D30" s="84"/>
      <c r="E30" s="7">
        <v>25550</v>
      </c>
    </row>
    <row r="31" spans="2:6" x14ac:dyDescent="0.25">
      <c r="B31" s="11"/>
      <c r="C31" s="4" t="s">
        <v>79</v>
      </c>
      <c r="D31" s="4"/>
      <c r="E31" s="8">
        <v>497910</v>
      </c>
    </row>
    <row r="32" spans="2:6" ht="22.5" customHeight="1" thickBot="1" x14ac:dyDescent="0.3">
      <c r="B32" s="91" t="s">
        <v>357</v>
      </c>
      <c r="C32" s="113"/>
      <c r="D32" s="113"/>
      <c r="E32" s="121">
        <f>SUM(E26:E31)</f>
        <v>564222</v>
      </c>
    </row>
  </sheetData>
  <mergeCells count="1">
    <mergeCell ref="B24:F24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2:E15"/>
  <sheetViews>
    <sheetView workbookViewId="0">
      <selection activeCell="J32" sqref="J32"/>
    </sheetView>
  </sheetViews>
  <sheetFormatPr defaultRowHeight="15" x14ac:dyDescent="0.25"/>
  <cols>
    <col min="2" max="2" width="49.140625" customWidth="1"/>
    <col min="3" max="3" width="13.5703125" customWidth="1"/>
    <col min="4" max="4" width="10.5703125" customWidth="1"/>
    <col min="5" max="5" width="11" customWidth="1"/>
  </cols>
  <sheetData>
    <row r="2" spans="2:5" x14ac:dyDescent="0.25">
      <c r="B2" s="1" t="s">
        <v>80</v>
      </c>
    </row>
    <row r="3" spans="2:5" x14ac:dyDescent="0.25">
      <c r="D3" s="150" t="s">
        <v>502</v>
      </c>
      <c r="E3" s="150" t="s">
        <v>503</v>
      </c>
    </row>
    <row r="4" spans="2:5" x14ac:dyDescent="0.25">
      <c r="D4" s="61" t="s">
        <v>58</v>
      </c>
      <c r="E4" s="61" t="s">
        <v>58</v>
      </c>
    </row>
    <row r="6" spans="2:5" x14ac:dyDescent="0.25">
      <c r="B6" t="s">
        <v>2</v>
      </c>
      <c r="D6" s="46">
        <v>324873</v>
      </c>
      <c r="E6" s="36">
        <v>470238</v>
      </c>
    </row>
    <row r="7" spans="2:5" x14ac:dyDescent="0.25">
      <c r="B7" t="s">
        <v>3</v>
      </c>
      <c r="D7" s="36">
        <v>564222</v>
      </c>
      <c r="E7" s="36">
        <v>391510</v>
      </c>
    </row>
    <row r="8" spans="2:5" ht="18" customHeight="1" x14ac:dyDescent="0.25">
      <c r="B8" s="2" t="s">
        <v>81</v>
      </c>
      <c r="D8" s="36">
        <v>16355</v>
      </c>
      <c r="E8" s="36">
        <v>16768</v>
      </c>
    </row>
    <row r="9" spans="2:5" x14ac:dyDescent="0.25">
      <c r="B9" s="4" t="s">
        <v>82</v>
      </c>
      <c r="C9" s="4"/>
      <c r="D9" s="37">
        <v>9066</v>
      </c>
      <c r="E9" s="37">
        <v>11022</v>
      </c>
    </row>
    <row r="10" spans="2:5" x14ac:dyDescent="0.25">
      <c r="D10" s="39">
        <f>SUM(D6:D9)</f>
        <v>914516</v>
      </c>
      <c r="E10" s="39">
        <f>SUM(E6:E9)</f>
        <v>889538</v>
      </c>
    </row>
    <row r="11" spans="2:5" ht="16.5" customHeight="1" x14ac:dyDescent="0.25">
      <c r="B11" s="3" t="s">
        <v>83</v>
      </c>
      <c r="C11" s="4"/>
      <c r="D11" s="37">
        <v>1800000</v>
      </c>
      <c r="E11" s="37">
        <v>1300000</v>
      </c>
    </row>
    <row r="12" spans="2:5" ht="26.25" customHeight="1" x14ac:dyDescent="0.25">
      <c r="B12" s="12" t="s">
        <v>455</v>
      </c>
      <c r="D12" s="39">
        <f>D11-D10</f>
        <v>885484</v>
      </c>
      <c r="E12" s="39">
        <f>E11-E10</f>
        <v>410462</v>
      </c>
    </row>
    <row r="13" spans="2:5" ht="30" x14ac:dyDescent="0.25">
      <c r="B13" s="2" t="s">
        <v>84</v>
      </c>
      <c r="D13" s="50">
        <v>353050</v>
      </c>
      <c r="E13" s="50">
        <v>273479</v>
      </c>
    </row>
    <row r="14" spans="2:5" ht="18.75" customHeight="1" x14ac:dyDescent="0.25">
      <c r="B14" s="3" t="s">
        <v>85</v>
      </c>
      <c r="C14" s="4"/>
      <c r="D14" s="37">
        <v>-78099</v>
      </c>
      <c r="E14" s="37">
        <v>-29680</v>
      </c>
    </row>
    <row r="15" spans="2:5" ht="27" customHeight="1" thickBot="1" x14ac:dyDescent="0.3">
      <c r="B15" s="122" t="s">
        <v>274</v>
      </c>
      <c r="C15" s="113"/>
      <c r="D15" s="93">
        <v>610533</v>
      </c>
      <c r="E15" s="93">
        <v>166663</v>
      </c>
    </row>
  </sheetData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2:K28"/>
  <sheetViews>
    <sheetView workbookViewId="0">
      <selection activeCell="J17" sqref="J17"/>
    </sheetView>
  </sheetViews>
  <sheetFormatPr defaultRowHeight="15" x14ac:dyDescent="0.25"/>
  <cols>
    <col min="2" max="2" width="25.42578125" customWidth="1"/>
    <col min="3" max="3" width="25.140625" customWidth="1"/>
    <col min="4" max="4" width="15.140625" customWidth="1"/>
    <col min="5" max="5" width="16.42578125" customWidth="1"/>
    <col min="6" max="6" width="13.5703125" customWidth="1"/>
    <col min="7" max="7" width="11.42578125" customWidth="1"/>
  </cols>
  <sheetData>
    <row r="2" spans="2:7" ht="23.25" customHeight="1" x14ac:dyDescent="0.25">
      <c r="B2" s="1" t="s">
        <v>43</v>
      </c>
    </row>
    <row r="3" spans="2:7" ht="26.25" customHeight="1" x14ac:dyDescent="0.25">
      <c r="B3" s="13" t="s">
        <v>451</v>
      </c>
      <c r="C3" s="4"/>
      <c r="D3" s="37"/>
      <c r="E3" s="37" t="s">
        <v>51</v>
      </c>
      <c r="F3" s="37"/>
      <c r="G3" s="37"/>
    </row>
    <row r="4" spans="2:7" ht="23.25" customHeight="1" x14ac:dyDescent="0.25">
      <c r="B4" s="1" t="s">
        <v>456</v>
      </c>
    </row>
    <row r="5" spans="2:7" ht="60" x14ac:dyDescent="0.25">
      <c r="C5" s="78" t="s">
        <v>600</v>
      </c>
      <c r="D5" s="61" t="s">
        <v>512</v>
      </c>
      <c r="E5" s="61" t="s">
        <v>513</v>
      </c>
      <c r="F5" s="71" t="s">
        <v>514</v>
      </c>
      <c r="G5" s="78" t="s">
        <v>86</v>
      </c>
    </row>
    <row r="6" spans="2:7" x14ac:dyDescent="0.25">
      <c r="C6" s="61" t="s">
        <v>556</v>
      </c>
      <c r="D6" s="61" t="s">
        <v>467</v>
      </c>
      <c r="E6" s="61" t="s">
        <v>273</v>
      </c>
      <c r="F6" s="61" t="s">
        <v>290</v>
      </c>
      <c r="G6" s="61"/>
    </row>
    <row r="7" spans="2:7" ht="30" x14ac:dyDescent="0.25">
      <c r="B7" s="25" t="s">
        <v>275</v>
      </c>
      <c r="C7" s="127">
        <v>133654</v>
      </c>
      <c r="D7" s="73" t="s">
        <v>541</v>
      </c>
      <c r="E7" s="126">
        <v>-3200</v>
      </c>
      <c r="F7" s="126">
        <v>130454</v>
      </c>
      <c r="G7" s="110">
        <v>2048</v>
      </c>
    </row>
    <row r="8" spans="2:7" ht="30" x14ac:dyDescent="0.25">
      <c r="B8" s="25" t="s">
        <v>88</v>
      </c>
      <c r="C8" s="126">
        <v>75300</v>
      </c>
      <c r="D8" s="73" t="s">
        <v>541</v>
      </c>
      <c r="E8" s="126">
        <v>-2500</v>
      </c>
      <c r="F8" s="126">
        <v>72800</v>
      </c>
      <c r="G8" s="110">
        <v>2037</v>
      </c>
    </row>
    <row r="9" spans="2:7" x14ac:dyDescent="0.25">
      <c r="B9" s="26" t="s">
        <v>89</v>
      </c>
      <c r="C9" s="126">
        <v>64525</v>
      </c>
      <c r="D9" s="131">
        <v>85271</v>
      </c>
      <c r="E9" s="73" t="s">
        <v>541</v>
      </c>
      <c r="F9" s="132">
        <v>149796</v>
      </c>
      <c r="G9" s="133">
        <v>2047</v>
      </c>
    </row>
    <row r="10" spans="2:7" s="1" customFormat="1" ht="30.75" thickBot="1" x14ac:dyDescent="0.3">
      <c r="B10" s="123" t="s">
        <v>354</v>
      </c>
      <c r="C10" s="124">
        <f>SUM(C7:C9)</f>
        <v>273479</v>
      </c>
      <c r="D10" s="124">
        <f t="shared" ref="D10:F10" si="0">SUM(D7:D9)</f>
        <v>85271</v>
      </c>
      <c r="E10" s="124">
        <f t="shared" si="0"/>
        <v>-5700</v>
      </c>
      <c r="F10" s="124">
        <f t="shared" si="0"/>
        <v>353050</v>
      </c>
      <c r="G10" s="92"/>
    </row>
    <row r="13" spans="2:7" x14ac:dyDescent="0.25">
      <c r="B13" t="s">
        <v>90</v>
      </c>
    </row>
    <row r="14" spans="2:7" ht="30" x14ac:dyDescent="0.25">
      <c r="C14" s="34" t="s">
        <v>91</v>
      </c>
      <c r="D14" s="61" t="s">
        <v>92</v>
      </c>
      <c r="E14" s="61" t="s">
        <v>93</v>
      </c>
      <c r="F14" s="61" t="s">
        <v>94</v>
      </c>
    </row>
    <row r="15" spans="2:7" ht="30" x14ac:dyDescent="0.25">
      <c r="B15" s="24" t="s">
        <v>276</v>
      </c>
      <c r="C15" s="192" t="s">
        <v>95</v>
      </c>
      <c r="D15" s="192" t="s">
        <v>96</v>
      </c>
      <c r="E15" s="192" t="s">
        <v>100</v>
      </c>
      <c r="F15" s="129">
        <v>5.3600000000000002E-2</v>
      </c>
    </row>
    <row r="16" spans="2:7" ht="30" x14ac:dyDescent="0.25">
      <c r="B16" s="24" t="s">
        <v>277</v>
      </c>
      <c r="C16" s="192" t="s">
        <v>457</v>
      </c>
      <c r="D16" s="192" t="s">
        <v>97</v>
      </c>
      <c r="E16" s="192" t="s">
        <v>101</v>
      </c>
      <c r="F16" s="129">
        <v>6.5199999999999994E-2</v>
      </c>
    </row>
    <row r="17" spans="2:11" ht="30" x14ac:dyDescent="0.25">
      <c r="B17" s="165" t="s">
        <v>278</v>
      </c>
      <c r="C17" s="193" t="s">
        <v>99</v>
      </c>
      <c r="D17" s="193" t="s">
        <v>98</v>
      </c>
      <c r="E17" s="193" t="s">
        <v>102</v>
      </c>
      <c r="F17" s="166">
        <v>6.5299999999999997E-2</v>
      </c>
      <c r="G17" s="4"/>
    </row>
    <row r="18" spans="2:11" x14ac:dyDescent="0.25">
      <c r="B18" s="183"/>
      <c r="C18" s="184"/>
      <c r="D18" s="184"/>
      <c r="E18" s="184"/>
      <c r="F18" s="185"/>
      <c r="G18" s="186"/>
    </row>
    <row r="20" spans="2:11" ht="28.5" customHeight="1" x14ac:dyDescent="0.25">
      <c r="B20" s="189" t="s">
        <v>557</v>
      </c>
      <c r="C20" s="189"/>
      <c r="D20" s="189"/>
      <c r="E20" s="189"/>
      <c r="F20" s="189"/>
    </row>
    <row r="21" spans="2:11" ht="30" x14ac:dyDescent="0.25">
      <c r="C21" s="70"/>
      <c r="G21" s="78" t="s">
        <v>459</v>
      </c>
    </row>
    <row r="22" spans="2:11" x14ac:dyDescent="0.25">
      <c r="C22" s="7"/>
      <c r="F22">
        <v>2022</v>
      </c>
      <c r="G22" s="7">
        <v>96589</v>
      </c>
    </row>
    <row r="23" spans="2:11" x14ac:dyDescent="0.25">
      <c r="C23" s="7"/>
      <c r="F23">
        <v>2023</v>
      </c>
      <c r="G23" s="7">
        <v>6861</v>
      </c>
    </row>
    <row r="24" spans="2:11" x14ac:dyDescent="0.25">
      <c r="C24" s="7"/>
      <c r="F24">
        <v>2024</v>
      </c>
      <c r="G24" s="7">
        <v>7200</v>
      </c>
    </row>
    <row r="25" spans="2:11" x14ac:dyDescent="0.25">
      <c r="C25" s="7"/>
      <c r="F25">
        <v>2025</v>
      </c>
      <c r="G25" s="7">
        <v>7100</v>
      </c>
      <c r="K25" s="75"/>
    </row>
    <row r="26" spans="2:11" x14ac:dyDescent="0.25">
      <c r="C26" s="7"/>
      <c r="F26">
        <v>2026</v>
      </c>
      <c r="G26" s="7">
        <v>7061</v>
      </c>
    </row>
    <row r="27" spans="2:11" ht="15" customHeight="1" x14ac:dyDescent="0.25">
      <c r="B27" s="26"/>
      <c r="C27" s="80"/>
      <c r="D27" s="49"/>
      <c r="E27" s="125"/>
      <c r="F27" s="125" t="s">
        <v>458</v>
      </c>
      <c r="G27" s="80">
        <v>228239</v>
      </c>
    </row>
    <row r="28" spans="2:11" s="1" customFormat="1" ht="30.75" thickBot="1" x14ac:dyDescent="0.3">
      <c r="B28" s="123" t="s">
        <v>357</v>
      </c>
      <c r="C28" s="124"/>
      <c r="D28" s="116"/>
      <c r="E28" s="117"/>
      <c r="F28" s="117"/>
      <c r="G28" s="124">
        <f>SUM(G22:G27)</f>
        <v>353050</v>
      </c>
    </row>
  </sheetData>
  <mergeCells count="1">
    <mergeCell ref="B20:F20"/>
  </mergeCells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2:G18"/>
  <sheetViews>
    <sheetView workbookViewId="0">
      <selection activeCell="M18" sqref="M18"/>
    </sheetView>
  </sheetViews>
  <sheetFormatPr defaultRowHeight="15" x14ac:dyDescent="0.25"/>
  <cols>
    <col min="2" max="2" width="39.28515625" customWidth="1"/>
    <col min="3" max="3" width="10.28515625" customWidth="1"/>
    <col min="4" max="4" width="11.7109375" customWidth="1"/>
    <col min="5" max="5" width="18.42578125" customWidth="1"/>
    <col min="6" max="6" width="11.5703125" bestFit="1" customWidth="1"/>
    <col min="7" max="7" width="3.7109375" customWidth="1"/>
  </cols>
  <sheetData>
    <row r="2" spans="2:7" ht="30.75" thickBot="1" x14ac:dyDescent="0.3">
      <c r="B2" s="99" t="s">
        <v>43</v>
      </c>
      <c r="C2" s="99"/>
      <c r="D2" s="99"/>
      <c r="E2" s="99"/>
      <c r="F2" s="99"/>
      <c r="G2" s="99"/>
    </row>
    <row r="3" spans="2:7" ht="24" customHeight="1" x14ac:dyDescent="0.25">
      <c r="B3" s="13" t="s">
        <v>451</v>
      </c>
      <c r="C3" s="4"/>
      <c r="D3" s="37"/>
      <c r="E3" s="37" t="s">
        <v>51</v>
      </c>
      <c r="F3" s="37"/>
      <c r="G3" s="37"/>
    </row>
    <row r="5" spans="2:7" x14ac:dyDescent="0.25">
      <c r="B5" s="1" t="s">
        <v>460</v>
      </c>
    </row>
    <row r="6" spans="2:7" ht="46.5" customHeight="1" x14ac:dyDescent="0.25">
      <c r="D6" s="71" t="s">
        <v>515</v>
      </c>
      <c r="E6" s="71" t="s">
        <v>516</v>
      </c>
      <c r="F6" s="71" t="s">
        <v>517</v>
      </c>
    </row>
    <row r="7" spans="2:7" x14ac:dyDescent="0.25">
      <c r="D7" s="61" t="s">
        <v>518</v>
      </c>
      <c r="E7" s="61" t="s">
        <v>542</v>
      </c>
      <c r="F7" s="61" t="s">
        <v>518</v>
      </c>
    </row>
    <row r="8" spans="2:7" x14ac:dyDescent="0.25">
      <c r="B8" s="2" t="s">
        <v>103</v>
      </c>
      <c r="D8" s="46">
        <v>110655</v>
      </c>
      <c r="E8" s="79">
        <v>41719</v>
      </c>
      <c r="F8" s="46">
        <v>152374</v>
      </c>
    </row>
    <row r="9" spans="2:7" ht="19.5" customHeight="1" x14ac:dyDescent="0.25">
      <c r="B9" s="2" t="s">
        <v>104</v>
      </c>
      <c r="D9" s="46">
        <v>-127097</v>
      </c>
      <c r="E9" s="73" t="s">
        <v>543</v>
      </c>
      <c r="F9" s="46">
        <v>-127097</v>
      </c>
    </row>
    <row r="10" spans="2:7" x14ac:dyDescent="0.25">
      <c r="B10" s="3" t="s">
        <v>105</v>
      </c>
      <c r="C10" s="4"/>
      <c r="D10" s="48">
        <v>-813</v>
      </c>
      <c r="E10" s="48">
        <v>-1178</v>
      </c>
      <c r="F10" s="48">
        <v>-1991</v>
      </c>
      <c r="G10" s="4"/>
    </row>
    <row r="11" spans="2:7" ht="22.5" customHeight="1" thickBot="1" x14ac:dyDescent="0.3">
      <c r="B11" s="99" t="s">
        <v>461</v>
      </c>
      <c r="C11" s="88"/>
      <c r="D11" s="134">
        <f>SUM(D8:D10)</f>
        <v>-17255</v>
      </c>
      <c r="E11" s="134">
        <f>SUM(E8:E10)</f>
        <v>40541</v>
      </c>
      <c r="F11" s="134">
        <f>SUM(F8:F10)</f>
        <v>23286</v>
      </c>
      <c r="G11" s="88"/>
    </row>
    <row r="12" spans="2:7" x14ac:dyDescent="0.25">
      <c r="B12" s="1"/>
      <c r="D12" s="53"/>
      <c r="E12" s="53"/>
      <c r="F12" s="53"/>
    </row>
    <row r="13" spans="2:7" ht="45" customHeight="1" x14ac:dyDescent="0.25">
      <c r="D13" s="71" t="s">
        <v>519</v>
      </c>
      <c r="E13" s="71" t="s">
        <v>520</v>
      </c>
      <c r="F13" s="71" t="s">
        <v>521</v>
      </c>
    </row>
    <row r="14" spans="2:7" x14ac:dyDescent="0.25">
      <c r="D14" s="61" t="s">
        <v>467</v>
      </c>
      <c r="E14" s="61" t="s">
        <v>522</v>
      </c>
      <c r="F14" s="61" t="s">
        <v>467</v>
      </c>
    </row>
    <row r="15" spans="2:7" x14ac:dyDescent="0.25">
      <c r="B15" s="2" t="s">
        <v>103</v>
      </c>
      <c r="D15" s="46">
        <v>95104</v>
      </c>
      <c r="E15" s="46">
        <v>38524</v>
      </c>
      <c r="F15" s="54">
        <v>133628</v>
      </c>
    </row>
    <row r="16" spans="2:7" ht="21.75" customHeight="1" x14ac:dyDescent="0.25">
      <c r="B16" s="2" t="s">
        <v>104</v>
      </c>
      <c r="D16" s="46">
        <v>-115033</v>
      </c>
      <c r="E16" s="73" t="s">
        <v>543</v>
      </c>
      <c r="F16" s="54">
        <v>-115033</v>
      </c>
    </row>
    <row r="17" spans="2:7" x14ac:dyDescent="0.25">
      <c r="B17" s="3" t="s">
        <v>105</v>
      </c>
      <c r="C17" s="3"/>
      <c r="D17" s="48">
        <v>1913</v>
      </c>
      <c r="E17" s="48">
        <v>1100</v>
      </c>
      <c r="F17" s="55">
        <v>3013</v>
      </c>
      <c r="G17" s="4"/>
    </row>
    <row r="18" spans="2:7" ht="25.5" customHeight="1" thickBot="1" x14ac:dyDescent="0.3">
      <c r="B18" s="99" t="s">
        <v>461</v>
      </c>
      <c r="C18" s="99"/>
      <c r="D18" s="134">
        <f>SUM(D15:D17)</f>
        <v>-18016</v>
      </c>
      <c r="E18" s="134">
        <f>SUM(E15:E17)</f>
        <v>39624</v>
      </c>
      <c r="F18" s="135">
        <f>SUM(F15:F17)</f>
        <v>21608</v>
      </c>
      <c r="G18" s="4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B2:E46"/>
  <sheetViews>
    <sheetView workbookViewId="0">
      <selection activeCell="K21" sqref="K21"/>
    </sheetView>
  </sheetViews>
  <sheetFormatPr defaultRowHeight="15" x14ac:dyDescent="0.25"/>
  <cols>
    <col min="2" max="2" width="53.42578125" customWidth="1"/>
    <col min="3" max="3" width="10" customWidth="1"/>
    <col min="4" max="4" width="14.5703125" customWidth="1"/>
    <col min="5" max="5" width="10.7109375" customWidth="1"/>
  </cols>
  <sheetData>
    <row r="2" spans="2:5" ht="15.75" thickBot="1" x14ac:dyDescent="0.3">
      <c r="B2" s="99" t="s">
        <v>43</v>
      </c>
      <c r="C2" s="99"/>
      <c r="D2" s="99"/>
      <c r="E2" s="99"/>
    </row>
    <row r="3" spans="2:5" ht="22.5" customHeight="1" x14ac:dyDescent="0.25">
      <c r="B3" s="13" t="s">
        <v>451</v>
      </c>
      <c r="C3" s="37" t="s">
        <v>283</v>
      </c>
      <c r="D3" s="37"/>
      <c r="E3" s="37"/>
    </row>
    <row r="5" spans="2:5" ht="30" x14ac:dyDescent="0.25">
      <c r="B5" s="12" t="s">
        <v>548</v>
      </c>
    </row>
    <row r="6" spans="2:5" ht="30" x14ac:dyDescent="0.25">
      <c r="B6" s="12" t="s">
        <v>549</v>
      </c>
    </row>
    <row r="8" spans="2:5" ht="44.25" customHeight="1" x14ac:dyDescent="0.25">
      <c r="C8" s="71" t="s">
        <v>515</v>
      </c>
      <c r="D8" s="71" t="s">
        <v>523</v>
      </c>
      <c r="E8" s="71" t="s">
        <v>517</v>
      </c>
    </row>
    <row r="9" spans="2:5" x14ac:dyDescent="0.25">
      <c r="C9" s="61" t="s">
        <v>525</v>
      </c>
      <c r="D9" s="61" t="s">
        <v>518</v>
      </c>
      <c r="E9" s="61" t="s">
        <v>525</v>
      </c>
    </row>
    <row r="10" spans="2:5" ht="19.5" customHeight="1" x14ac:dyDescent="0.25">
      <c r="B10" s="13" t="s">
        <v>282</v>
      </c>
      <c r="C10" s="44">
        <v>-18016</v>
      </c>
      <c r="D10" s="44">
        <v>39624</v>
      </c>
      <c r="E10" s="44">
        <v>21608</v>
      </c>
    </row>
    <row r="11" spans="2:5" x14ac:dyDescent="0.25">
      <c r="B11" s="2" t="s">
        <v>106</v>
      </c>
      <c r="C11" s="36"/>
      <c r="D11" s="36"/>
      <c r="E11" s="36"/>
    </row>
    <row r="12" spans="2:5" x14ac:dyDescent="0.25">
      <c r="B12" s="2" t="s">
        <v>107</v>
      </c>
      <c r="C12" s="36">
        <v>-3093</v>
      </c>
      <c r="D12" s="73" t="s">
        <v>544</v>
      </c>
      <c r="E12" s="36">
        <v>-3093</v>
      </c>
    </row>
    <row r="13" spans="2:5" x14ac:dyDescent="0.25">
      <c r="B13" s="2" t="s">
        <v>108</v>
      </c>
      <c r="C13" s="36">
        <v>-5112</v>
      </c>
      <c r="D13" s="73" t="s">
        <v>544</v>
      </c>
      <c r="E13" s="36">
        <v>-5112</v>
      </c>
    </row>
    <row r="14" spans="2:5" x14ac:dyDescent="0.25">
      <c r="B14" s="2" t="s">
        <v>109</v>
      </c>
      <c r="C14" s="36">
        <v>-7246</v>
      </c>
      <c r="D14" s="36">
        <v>-1795</v>
      </c>
      <c r="E14" s="36">
        <v>-9041</v>
      </c>
    </row>
    <row r="15" spans="2:5" x14ac:dyDescent="0.25">
      <c r="B15" s="3" t="s">
        <v>110</v>
      </c>
      <c r="C15" s="37">
        <v>7246</v>
      </c>
      <c r="D15" s="73" t="s">
        <v>544</v>
      </c>
      <c r="E15" s="37">
        <v>7246</v>
      </c>
    </row>
    <row r="16" spans="2:5" ht="25.5" customHeight="1" x14ac:dyDescent="0.25">
      <c r="B16" s="27" t="s">
        <v>281</v>
      </c>
      <c r="C16" s="38">
        <f>SUM(C12:C15)</f>
        <v>-8205</v>
      </c>
      <c r="D16" s="38">
        <f>SUM(D12:D15)</f>
        <v>-1795</v>
      </c>
      <c r="E16" s="38">
        <f>SUM(E12:E15)</f>
        <v>-10000</v>
      </c>
    </row>
    <row r="17" spans="2:5" x14ac:dyDescent="0.25">
      <c r="B17" s="2" t="s">
        <v>111</v>
      </c>
      <c r="C17" s="36"/>
      <c r="D17" s="36"/>
      <c r="E17" s="36"/>
    </row>
    <row r="18" spans="2:5" x14ac:dyDescent="0.25">
      <c r="B18" s="2" t="s">
        <v>112</v>
      </c>
      <c r="C18" s="36">
        <v>6733</v>
      </c>
      <c r="D18" s="36">
        <v>1327</v>
      </c>
      <c r="E18" s="36">
        <v>8060</v>
      </c>
    </row>
    <row r="19" spans="2:5" x14ac:dyDescent="0.25">
      <c r="B19" s="2" t="s">
        <v>113</v>
      </c>
      <c r="C19" s="36">
        <v>-1011</v>
      </c>
      <c r="D19" s="36">
        <v>-353</v>
      </c>
      <c r="E19" s="36">
        <v>-1364</v>
      </c>
    </row>
    <row r="20" spans="2:5" x14ac:dyDescent="0.25">
      <c r="B20" s="2" t="s">
        <v>114</v>
      </c>
      <c r="C20" s="36">
        <v>558</v>
      </c>
      <c r="D20" s="73" t="s">
        <v>544</v>
      </c>
      <c r="E20" s="36">
        <v>558</v>
      </c>
    </row>
    <row r="21" spans="2:5" ht="30" x14ac:dyDescent="0.25">
      <c r="B21" s="2" t="s">
        <v>115</v>
      </c>
      <c r="C21" s="36">
        <v>4624</v>
      </c>
      <c r="D21" s="36">
        <v>1738</v>
      </c>
      <c r="E21" s="36">
        <v>6362</v>
      </c>
    </row>
    <row r="22" spans="2:5" ht="30" x14ac:dyDescent="0.25">
      <c r="B22" s="2" t="s">
        <v>116</v>
      </c>
      <c r="C22" s="36">
        <v>3695</v>
      </c>
      <c r="D22" s="73" t="s">
        <v>544</v>
      </c>
      <c r="E22" s="36">
        <v>3695</v>
      </c>
    </row>
    <row r="23" spans="2:5" x14ac:dyDescent="0.25">
      <c r="B23" s="3" t="s">
        <v>117</v>
      </c>
      <c r="C23" s="37">
        <v>-5633</v>
      </c>
      <c r="D23" s="80"/>
      <c r="E23" s="37">
        <v>-5633</v>
      </c>
    </row>
    <row r="24" spans="2:5" ht="25.5" customHeight="1" x14ac:dyDescent="0.25">
      <c r="B24" s="27" t="s">
        <v>280</v>
      </c>
      <c r="C24" s="38">
        <f>SUM(C18:C23)</f>
        <v>8966</v>
      </c>
      <c r="D24" s="38">
        <f>SUM(D18:D23)</f>
        <v>2712</v>
      </c>
      <c r="E24" s="38">
        <f>SUM(E18:E23)</f>
        <v>11678</v>
      </c>
    </row>
    <row r="25" spans="2:5" ht="30.75" thickBot="1" x14ac:dyDescent="0.3">
      <c r="B25" s="91" t="s">
        <v>279</v>
      </c>
      <c r="C25" s="93">
        <f>SUM(C10,C16,C24)</f>
        <v>-17255</v>
      </c>
      <c r="D25" s="93">
        <f>SUM(D10,D16,D24)</f>
        <v>40541</v>
      </c>
      <c r="E25" s="93">
        <f>SUM(E10,E16,E24)</f>
        <v>23286</v>
      </c>
    </row>
    <row r="28" spans="2:5" ht="48.75" customHeight="1" x14ac:dyDescent="0.25">
      <c r="C28" s="71" t="s">
        <v>519</v>
      </c>
      <c r="D28" s="71" t="s">
        <v>524</v>
      </c>
      <c r="E28" s="71" t="s">
        <v>521</v>
      </c>
    </row>
    <row r="29" spans="2:5" x14ac:dyDescent="0.25">
      <c r="C29" s="61" t="s">
        <v>58</v>
      </c>
      <c r="D29" s="61" t="s">
        <v>272</v>
      </c>
      <c r="E29" s="61" t="s">
        <v>58</v>
      </c>
    </row>
    <row r="30" spans="2:5" ht="30" x14ac:dyDescent="0.25">
      <c r="B30" s="13" t="s">
        <v>282</v>
      </c>
      <c r="C30" s="58">
        <v>-15708</v>
      </c>
      <c r="D30" s="58">
        <v>38558</v>
      </c>
      <c r="E30" s="58">
        <f>C30+D30</f>
        <v>22850</v>
      </c>
    </row>
    <row r="31" spans="2:5" x14ac:dyDescent="0.25">
      <c r="B31" s="2" t="s">
        <v>106</v>
      </c>
      <c r="C31" s="46"/>
      <c r="D31" s="126"/>
      <c r="E31" s="53"/>
    </row>
    <row r="32" spans="2:5" x14ac:dyDescent="0.25">
      <c r="B32" s="2" t="s">
        <v>107</v>
      </c>
      <c r="C32" s="46">
        <v>-2876</v>
      </c>
      <c r="D32" s="163">
        <v>0</v>
      </c>
      <c r="E32" s="53">
        <f>C32+D32</f>
        <v>-2876</v>
      </c>
    </row>
    <row r="33" spans="2:5" x14ac:dyDescent="0.25">
      <c r="B33" s="2" t="s">
        <v>108</v>
      </c>
      <c r="C33" s="46">
        <v>-5907</v>
      </c>
      <c r="D33" s="160">
        <v>0</v>
      </c>
      <c r="E33" s="53">
        <f>C33+D33</f>
        <v>-5907</v>
      </c>
    </row>
    <row r="34" spans="2:5" x14ac:dyDescent="0.25">
      <c r="B34" s="2" t="s">
        <v>109</v>
      </c>
      <c r="C34" s="46">
        <v>-10204</v>
      </c>
      <c r="D34" s="46">
        <v>-1620</v>
      </c>
      <c r="E34" s="53">
        <f>C34+D34</f>
        <v>-11824</v>
      </c>
    </row>
    <row r="35" spans="2:5" x14ac:dyDescent="0.25">
      <c r="B35" s="3" t="s">
        <v>110</v>
      </c>
      <c r="C35" s="48">
        <v>10204</v>
      </c>
      <c r="D35" s="161">
        <v>0</v>
      </c>
      <c r="E35" s="48">
        <f>C35+D35</f>
        <v>10204</v>
      </c>
    </row>
    <row r="36" spans="2:5" ht="23.25" customHeight="1" x14ac:dyDescent="0.25">
      <c r="B36" s="27" t="s">
        <v>281</v>
      </c>
      <c r="C36" s="81">
        <f>SUM(C32:C35)</f>
        <v>-8783</v>
      </c>
      <c r="D36" s="81">
        <f>SUM(D32:D35)</f>
        <v>-1620</v>
      </c>
      <c r="E36" s="81">
        <f>SUM(E32:E35)</f>
        <v>-10403</v>
      </c>
    </row>
    <row r="37" spans="2:5" x14ac:dyDescent="0.25">
      <c r="B37" s="2" t="s">
        <v>111</v>
      </c>
      <c r="C37" s="46"/>
      <c r="D37" s="46"/>
      <c r="E37" s="46"/>
    </row>
    <row r="38" spans="2:5" x14ac:dyDescent="0.25">
      <c r="B38" s="2" t="s">
        <v>112</v>
      </c>
      <c r="C38" s="46">
        <v>6483</v>
      </c>
      <c r="D38" s="46">
        <v>1358</v>
      </c>
      <c r="E38" s="46">
        <f>C38+D38</f>
        <v>7841</v>
      </c>
    </row>
    <row r="39" spans="2:5" x14ac:dyDescent="0.25">
      <c r="B39" s="2" t="s">
        <v>113</v>
      </c>
      <c r="C39" s="46">
        <v>-1347</v>
      </c>
      <c r="D39" s="128">
        <v>-353</v>
      </c>
      <c r="E39" s="46">
        <f t="shared" ref="E39:E44" si="0">C39+D39</f>
        <v>-1700</v>
      </c>
    </row>
    <row r="40" spans="2:5" x14ac:dyDescent="0.25">
      <c r="B40" s="2" t="s">
        <v>114</v>
      </c>
      <c r="C40" s="46">
        <v>608</v>
      </c>
      <c r="D40" s="127">
        <v>0</v>
      </c>
      <c r="E40" s="46">
        <f t="shared" si="0"/>
        <v>608</v>
      </c>
    </row>
    <row r="41" spans="2:5" ht="30" x14ac:dyDescent="0.25">
      <c r="B41" s="2" t="s">
        <v>115</v>
      </c>
      <c r="C41" s="46">
        <v>4479</v>
      </c>
      <c r="D41" s="46">
        <v>1776</v>
      </c>
      <c r="E41" s="46">
        <f t="shared" si="0"/>
        <v>6255</v>
      </c>
    </row>
    <row r="42" spans="2:5" ht="30" x14ac:dyDescent="0.25">
      <c r="B42" s="2" t="s">
        <v>116</v>
      </c>
      <c r="C42" s="46">
        <v>1945</v>
      </c>
      <c r="D42" s="69">
        <v>0</v>
      </c>
      <c r="E42" s="46">
        <f t="shared" si="0"/>
        <v>1945</v>
      </c>
    </row>
    <row r="43" spans="2:5" x14ac:dyDescent="0.25">
      <c r="B43" s="2" t="s">
        <v>118</v>
      </c>
      <c r="C43" s="128">
        <v>0</v>
      </c>
      <c r="D43" s="46">
        <v>-95</v>
      </c>
      <c r="E43" s="46">
        <f t="shared" si="0"/>
        <v>-95</v>
      </c>
    </row>
    <row r="44" spans="2:5" x14ac:dyDescent="0.25">
      <c r="B44" s="3" t="s">
        <v>117</v>
      </c>
      <c r="C44" s="48">
        <v>-5693</v>
      </c>
      <c r="D44" s="138">
        <v>0</v>
      </c>
      <c r="E44" s="48">
        <f t="shared" si="0"/>
        <v>-5693</v>
      </c>
    </row>
    <row r="45" spans="2:5" ht="21.75" customHeight="1" x14ac:dyDescent="0.25">
      <c r="B45" s="27" t="s">
        <v>280</v>
      </c>
      <c r="C45" s="81">
        <f>SUM(C38:C44)</f>
        <v>6475</v>
      </c>
      <c r="D45" s="81">
        <f>SUM(D38:D44)</f>
        <v>2686</v>
      </c>
      <c r="E45" s="81">
        <f>C45+D45</f>
        <v>9161</v>
      </c>
    </row>
    <row r="46" spans="2:5" ht="21.75" customHeight="1" thickBot="1" x14ac:dyDescent="0.3">
      <c r="B46" s="91" t="s">
        <v>279</v>
      </c>
      <c r="C46" s="117">
        <f>SUM(C30+C36+C45)</f>
        <v>-18016</v>
      </c>
      <c r="D46" s="117">
        <f>SUM(D30+D36+D45)</f>
        <v>39624</v>
      </c>
      <c r="E46" s="117">
        <f>SUM(E30+E36+E45)</f>
        <v>21608</v>
      </c>
    </row>
  </sheetData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B2:E8"/>
  <sheetViews>
    <sheetView workbookViewId="0">
      <selection activeCell="N20" sqref="N20"/>
    </sheetView>
  </sheetViews>
  <sheetFormatPr defaultRowHeight="15" x14ac:dyDescent="0.25"/>
  <cols>
    <col min="2" max="2" width="42.140625" customWidth="1"/>
    <col min="3" max="3" width="20.28515625" customWidth="1"/>
    <col min="4" max="4" width="16.42578125" customWidth="1"/>
    <col min="5" max="5" width="14.28515625" customWidth="1"/>
  </cols>
  <sheetData>
    <row r="2" spans="2:5" x14ac:dyDescent="0.25">
      <c r="B2" s="1" t="s">
        <v>119</v>
      </c>
    </row>
    <row r="4" spans="2:5" ht="45" x14ac:dyDescent="0.25">
      <c r="B4" s="34" t="s">
        <v>554</v>
      </c>
      <c r="C4" s="61" t="s">
        <v>462</v>
      </c>
      <c r="D4" s="61" t="s">
        <v>464</v>
      </c>
      <c r="E4" s="61" t="s">
        <v>463</v>
      </c>
    </row>
    <row r="5" spans="2:5" ht="30" x14ac:dyDescent="0.25">
      <c r="B5" s="2" t="s">
        <v>120</v>
      </c>
      <c r="C5" s="136" t="s">
        <v>123</v>
      </c>
      <c r="D5" s="136" t="s">
        <v>126</v>
      </c>
      <c r="E5" s="136" t="s">
        <v>129</v>
      </c>
    </row>
    <row r="6" spans="2:5" x14ac:dyDescent="0.25">
      <c r="B6" t="s">
        <v>121</v>
      </c>
      <c r="C6" s="136" t="s">
        <v>122</v>
      </c>
      <c r="D6" s="136" t="s">
        <v>57</v>
      </c>
      <c r="E6" s="136" t="s">
        <v>130</v>
      </c>
    </row>
    <row r="7" spans="2:5" ht="30" x14ac:dyDescent="0.25">
      <c r="B7" s="2" t="s">
        <v>284</v>
      </c>
      <c r="C7" s="136" t="s">
        <v>124</v>
      </c>
      <c r="D7" s="136" t="s">
        <v>127</v>
      </c>
      <c r="E7" s="136" t="s">
        <v>131</v>
      </c>
    </row>
    <row r="8" spans="2:5" ht="30" x14ac:dyDescent="0.25">
      <c r="B8" s="2" t="s">
        <v>285</v>
      </c>
      <c r="C8" s="136" t="s">
        <v>125</v>
      </c>
      <c r="D8" s="75" t="s">
        <v>128</v>
      </c>
      <c r="E8" s="136" t="s">
        <v>132</v>
      </c>
    </row>
  </sheetData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B2:F9"/>
  <sheetViews>
    <sheetView workbookViewId="0">
      <selection sqref="A1:XFD1048576"/>
    </sheetView>
  </sheetViews>
  <sheetFormatPr defaultRowHeight="15" x14ac:dyDescent="0.25"/>
  <cols>
    <col min="2" max="2" width="34.28515625" customWidth="1"/>
    <col min="3" max="3" width="19.42578125" customWidth="1"/>
    <col min="4" max="4" width="21.7109375" customWidth="1"/>
  </cols>
  <sheetData>
    <row r="2" spans="2:6" x14ac:dyDescent="0.25">
      <c r="B2" s="29" t="s">
        <v>133</v>
      </c>
    </row>
    <row r="3" spans="2:6" x14ac:dyDescent="0.25">
      <c r="B3" s="28"/>
    </row>
    <row r="4" spans="2:6" x14ac:dyDescent="0.25">
      <c r="B4" s="167" t="s">
        <v>134</v>
      </c>
    </row>
    <row r="5" spans="2:6" ht="45" x14ac:dyDescent="0.25">
      <c r="C5" s="12" t="s">
        <v>465</v>
      </c>
      <c r="D5" s="12" t="s">
        <v>466</v>
      </c>
      <c r="E5" s="12" t="s">
        <v>135</v>
      </c>
      <c r="F5" s="12" t="s">
        <v>136</v>
      </c>
    </row>
    <row r="6" spans="2:6" ht="30" x14ac:dyDescent="0.25">
      <c r="B6" s="2" t="s">
        <v>137</v>
      </c>
      <c r="C6" s="82">
        <v>4.7500000000000001E-2</v>
      </c>
      <c r="D6" s="82">
        <v>4.1000000000000002E-2</v>
      </c>
      <c r="E6" s="82">
        <v>4.3999999999999997E-2</v>
      </c>
      <c r="F6" s="82">
        <v>4.8000000000000001E-2</v>
      </c>
    </row>
    <row r="7" spans="2:6" x14ac:dyDescent="0.25">
      <c r="B7" s="2" t="s">
        <v>138</v>
      </c>
      <c r="C7" s="82">
        <v>0.02</v>
      </c>
      <c r="D7" s="82">
        <v>2.5000000000000001E-2</v>
      </c>
      <c r="E7" s="82">
        <v>0.02</v>
      </c>
      <c r="F7" s="82">
        <v>0.03</v>
      </c>
    </row>
    <row r="8" spans="2:6" x14ac:dyDescent="0.25">
      <c r="B8" t="s">
        <v>139</v>
      </c>
      <c r="C8" s="82">
        <v>0.02</v>
      </c>
      <c r="D8" s="82">
        <v>0.02</v>
      </c>
      <c r="E8" s="82">
        <v>0.02</v>
      </c>
      <c r="F8" s="82">
        <v>0.02</v>
      </c>
    </row>
    <row r="9" spans="2:6" x14ac:dyDescent="0.25">
      <c r="B9" t="s">
        <v>140</v>
      </c>
      <c r="C9" s="82">
        <v>4.7500000000000001E-2</v>
      </c>
      <c r="D9" s="82">
        <v>4.1000000000000002E-2</v>
      </c>
      <c r="E9" s="82">
        <v>4.3999999999999997E-2</v>
      </c>
      <c r="F9" s="82">
        <v>4.8000000000000001E-2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B2:F21"/>
  <sheetViews>
    <sheetView workbookViewId="0">
      <selection sqref="A1:XFD1048576"/>
    </sheetView>
  </sheetViews>
  <sheetFormatPr defaultRowHeight="15" x14ac:dyDescent="0.25"/>
  <cols>
    <col min="2" max="2" width="35.42578125" customWidth="1"/>
    <col min="3" max="3" width="16.42578125" customWidth="1"/>
    <col min="4" max="4" width="13.7109375" customWidth="1"/>
    <col min="5" max="5" width="8.85546875" customWidth="1"/>
    <col min="6" max="6" width="10.5703125" bestFit="1" customWidth="1"/>
  </cols>
  <sheetData>
    <row r="2" spans="2:6" x14ac:dyDescent="0.25">
      <c r="B2" s="1" t="s">
        <v>141</v>
      </c>
    </row>
    <row r="8" spans="2:6" ht="30" x14ac:dyDescent="0.25">
      <c r="C8" s="12" t="s">
        <v>286</v>
      </c>
      <c r="D8" s="12" t="s">
        <v>287</v>
      </c>
      <c r="E8" s="1">
        <v>2021</v>
      </c>
      <c r="F8" s="1">
        <v>2020</v>
      </c>
    </row>
    <row r="9" spans="2:6" x14ac:dyDescent="0.25">
      <c r="C9" s="83" t="s">
        <v>58</v>
      </c>
      <c r="D9" s="83" t="s">
        <v>58</v>
      </c>
      <c r="E9" s="83" t="s">
        <v>467</v>
      </c>
      <c r="F9" s="83" t="s">
        <v>272</v>
      </c>
    </row>
    <row r="10" spans="2:6" x14ac:dyDescent="0.25">
      <c r="B10" s="1" t="s">
        <v>142</v>
      </c>
    </row>
    <row r="11" spans="2:6" ht="30" x14ac:dyDescent="0.25">
      <c r="B11" s="2" t="s">
        <v>288</v>
      </c>
      <c r="C11" s="46">
        <v>39482</v>
      </c>
      <c r="D11" s="46">
        <v>9983</v>
      </c>
      <c r="E11" s="46">
        <v>49465</v>
      </c>
      <c r="F11" s="46">
        <v>58092</v>
      </c>
    </row>
    <row r="12" spans="2:6" ht="19.5" customHeight="1" x14ac:dyDescent="0.25">
      <c r="B12" s="2" t="s">
        <v>112</v>
      </c>
      <c r="C12" s="46">
        <v>2654</v>
      </c>
      <c r="D12" s="46">
        <v>931</v>
      </c>
      <c r="E12" s="46">
        <v>3585</v>
      </c>
      <c r="F12" s="46">
        <v>3353</v>
      </c>
    </row>
    <row r="13" spans="2:6" x14ac:dyDescent="0.25">
      <c r="B13" t="s">
        <v>143</v>
      </c>
      <c r="C13" s="46">
        <v>1029</v>
      </c>
      <c r="D13" s="46">
        <v>272</v>
      </c>
      <c r="E13" s="46">
        <v>1301</v>
      </c>
      <c r="F13" s="46">
        <v>1710</v>
      </c>
    </row>
    <row r="14" spans="2:6" x14ac:dyDescent="0.25">
      <c r="B14" t="s">
        <v>144</v>
      </c>
      <c r="C14" s="46">
        <v>-7126</v>
      </c>
      <c r="D14" s="46">
        <v>-5029</v>
      </c>
      <c r="E14" s="46">
        <v>-12155</v>
      </c>
      <c r="F14" s="46">
        <v>-12771</v>
      </c>
    </row>
    <row r="15" spans="2:6" x14ac:dyDescent="0.25">
      <c r="B15" s="4" t="s">
        <v>145</v>
      </c>
      <c r="C15" s="48">
        <v>-1885</v>
      </c>
      <c r="D15" s="48">
        <v>2996</v>
      </c>
      <c r="E15" s="48">
        <v>1111</v>
      </c>
      <c r="F15" s="48">
        <v>-920</v>
      </c>
    </row>
    <row r="16" spans="2:6" ht="28.5" customHeight="1" x14ac:dyDescent="0.25">
      <c r="B16" s="2" t="s">
        <v>468</v>
      </c>
      <c r="C16" s="54">
        <v>34154</v>
      </c>
      <c r="D16" s="54">
        <v>9153</v>
      </c>
      <c r="E16" s="54">
        <v>43307</v>
      </c>
      <c r="F16" s="54">
        <v>49464</v>
      </c>
    </row>
    <row r="17" spans="2:6" ht="26.25" customHeight="1" x14ac:dyDescent="0.25">
      <c r="B17" s="3" t="s">
        <v>146</v>
      </c>
      <c r="C17" s="48">
        <v>8256</v>
      </c>
      <c r="D17" s="48">
        <v>-9341</v>
      </c>
      <c r="E17" s="48">
        <v>-1085</v>
      </c>
      <c r="F17" s="48">
        <v>750</v>
      </c>
    </row>
    <row r="18" spans="2:6" ht="15.75" thickBot="1" x14ac:dyDescent="0.3">
      <c r="B18" s="113" t="s">
        <v>147</v>
      </c>
      <c r="C18" s="137">
        <f>SUM(C16:C17)</f>
        <v>42410</v>
      </c>
      <c r="D18" s="137">
        <f>SUM(D16:D17)</f>
        <v>-188</v>
      </c>
      <c r="E18" s="137">
        <f>SUM(E16:E17)</f>
        <v>42222</v>
      </c>
      <c r="F18" s="137">
        <f>SUM(F16:F17)</f>
        <v>50214</v>
      </c>
    </row>
    <row r="19" spans="2:6" ht="18.75" customHeight="1" x14ac:dyDescent="0.25">
      <c r="B19" s="2" t="s">
        <v>148</v>
      </c>
      <c r="C19" s="54">
        <v>7332</v>
      </c>
      <c r="D19" s="73">
        <v>0</v>
      </c>
      <c r="E19" s="54">
        <v>7332</v>
      </c>
      <c r="F19" s="54">
        <v>7103</v>
      </c>
    </row>
    <row r="20" spans="2:6" x14ac:dyDescent="0.25">
      <c r="B20" s="3" t="s">
        <v>564</v>
      </c>
      <c r="C20" s="73" t="s">
        <v>545</v>
      </c>
      <c r="D20" s="48">
        <v>2429</v>
      </c>
      <c r="E20" s="48">
        <v>2429</v>
      </c>
      <c r="F20" s="48">
        <v>1857</v>
      </c>
    </row>
    <row r="21" spans="2:6" ht="34.5" customHeight="1" thickBot="1" x14ac:dyDescent="0.3">
      <c r="B21" s="115" t="s">
        <v>289</v>
      </c>
      <c r="C21" s="116">
        <f>SUM(C18:C20)</f>
        <v>49742</v>
      </c>
      <c r="D21" s="117">
        <f>SUM(D18:D20)</f>
        <v>2241</v>
      </c>
      <c r="E21" s="117">
        <f>SUM(E18:E20)</f>
        <v>51983</v>
      </c>
      <c r="F21" s="117">
        <f>SUM(F18:F20)</f>
        <v>59174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G42"/>
  <sheetViews>
    <sheetView workbookViewId="0">
      <selection activeCell="B12" sqref="B12:F12"/>
    </sheetView>
  </sheetViews>
  <sheetFormatPr defaultRowHeight="15" x14ac:dyDescent="0.25"/>
  <cols>
    <col min="2" max="2" width="53.85546875" customWidth="1"/>
    <col min="3" max="3" width="7.42578125" customWidth="1"/>
    <col min="4" max="4" width="11.28515625" customWidth="1"/>
    <col min="5" max="5" width="10.85546875" customWidth="1"/>
    <col min="6" max="6" width="11.140625" customWidth="1"/>
  </cols>
  <sheetData>
    <row r="2" spans="2:7" ht="15.75" thickBot="1" x14ac:dyDescent="0.3">
      <c r="B2" s="88" t="s">
        <v>7</v>
      </c>
      <c r="C2" s="88"/>
      <c r="D2" s="88"/>
      <c r="E2" s="88"/>
      <c r="F2" s="88"/>
      <c r="G2" s="1"/>
    </row>
    <row r="3" spans="2:7" ht="26.25" customHeight="1" x14ac:dyDescent="0.25">
      <c r="B3" s="13" t="s">
        <v>401</v>
      </c>
      <c r="C3" s="11"/>
      <c r="D3" s="60" t="s">
        <v>238</v>
      </c>
      <c r="E3" s="11"/>
      <c r="F3" s="11"/>
      <c r="G3" s="1"/>
    </row>
    <row r="4" spans="2:7" x14ac:dyDescent="0.25">
      <c r="D4" s="32"/>
      <c r="E4" s="32"/>
      <c r="F4" s="32"/>
    </row>
    <row r="5" spans="2:7" x14ac:dyDescent="0.25">
      <c r="D5" s="34">
        <v>2021</v>
      </c>
      <c r="E5" s="34">
        <v>2021</v>
      </c>
      <c r="F5" s="34">
        <v>2020</v>
      </c>
    </row>
    <row r="6" spans="2:7" ht="30" x14ac:dyDescent="0.25">
      <c r="D6" s="61" t="s">
        <v>239</v>
      </c>
      <c r="E6" s="61" t="s">
        <v>240</v>
      </c>
      <c r="F6" s="61" t="s">
        <v>240</v>
      </c>
    </row>
    <row r="7" spans="2:7" x14ac:dyDescent="0.25">
      <c r="B7" s="1" t="s">
        <v>8</v>
      </c>
    </row>
    <row r="8" spans="2:7" x14ac:dyDescent="0.25">
      <c r="B8" s="62" t="s">
        <v>402</v>
      </c>
      <c r="D8" s="36">
        <v>1412734</v>
      </c>
      <c r="E8" s="36">
        <v>1412734</v>
      </c>
      <c r="F8" s="36">
        <v>1309278</v>
      </c>
    </row>
    <row r="9" spans="2:7" x14ac:dyDescent="0.25">
      <c r="B9" s="4" t="s">
        <v>403</v>
      </c>
      <c r="C9" s="4"/>
      <c r="D9" s="37">
        <v>407817</v>
      </c>
      <c r="E9" s="37">
        <v>400827</v>
      </c>
      <c r="F9" s="37">
        <v>236090</v>
      </c>
    </row>
    <row r="10" spans="2:7" ht="28.5" customHeight="1" x14ac:dyDescent="0.25">
      <c r="B10" s="5"/>
      <c r="C10" s="5"/>
      <c r="D10" s="38">
        <f>SUM(D8:D9)</f>
        <v>1820551</v>
      </c>
      <c r="E10" s="38">
        <f>SUM(E8:E9)</f>
        <v>1813561</v>
      </c>
      <c r="F10" s="38">
        <f>SUM(F8:F9)</f>
        <v>1545368</v>
      </c>
    </row>
    <row r="11" spans="2:7" x14ac:dyDescent="0.25">
      <c r="D11" s="36"/>
      <c r="E11" s="36"/>
      <c r="F11" s="36"/>
    </row>
    <row r="12" spans="2:7" ht="30" x14ac:dyDescent="0.25">
      <c r="B12" s="2" t="s">
        <v>404</v>
      </c>
      <c r="D12" s="36"/>
      <c r="E12" s="36"/>
      <c r="F12" s="36"/>
    </row>
    <row r="13" spans="2:7" x14ac:dyDescent="0.25">
      <c r="B13" s="2" t="s">
        <v>405</v>
      </c>
      <c r="D13" s="36">
        <v>131391</v>
      </c>
      <c r="E13" s="36">
        <v>103331</v>
      </c>
      <c r="F13" s="36">
        <v>89008</v>
      </c>
    </row>
    <row r="14" spans="2:7" x14ac:dyDescent="0.25">
      <c r="B14" s="2" t="s">
        <v>406</v>
      </c>
      <c r="D14" s="36">
        <v>156827</v>
      </c>
      <c r="E14" s="36">
        <v>146047</v>
      </c>
      <c r="F14" s="36">
        <v>133036</v>
      </c>
    </row>
    <row r="15" spans="2:7" x14ac:dyDescent="0.25">
      <c r="B15" s="2" t="s">
        <v>407</v>
      </c>
      <c r="D15" s="36">
        <v>136860</v>
      </c>
      <c r="E15" s="36">
        <v>66373</v>
      </c>
      <c r="F15" s="36">
        <v>97978</v>
      </c>
    </row>
    <row r="16" spans="2:7" x14ac:dyDescent="0.25">
      <c r="B16" s="2" t="s">
        <v>408</v>
      </c>
      <c r="D16" s="36">
        <v>1026</v>
      </c>
      <c r="E16" s="36">
        <v>4867</v>
      </c>
      <c r="F16" s="36">
        <v>6053</v>
      </c>
    </row>
    <row r="17" spans="2:6" x14ac:dyDescent="0.25">
      <c r="B17" s="2" t="s">
        <v>409</v>
      </c>
      <c r="D17" s="36">
        <v>33288</v>
      </c>
      <c r="E17" s="36">
        <v>66469</v>
      </c>
      <c r="F17" s="36">
        <v>23794</v>
      </c>
    </row>
    <row r="18" spans="2:6" x14ac:dyDescent="0.25">
      <c r="B18" s="2" t="s">
        <v>410</v>
      </c>
      <c r="D18" s="36">
        <v>161131</v>
      </c>
      <c r="E18" s="36">
        <v>174370</v>
      </c>
      <c r="F18" s="36">
        <v>174044</v>
      </c>
    </row>
    <row r="19" spans="2:6" x14ac:dyDescent="0.25">
      <c r="B19" s="3" t="s">
        <v>411</v>
      </c>
      <c r="C19" s="4"/>
      <c r="D19" s="37">
        <v>37247</v>
      </c>
      <c r="E19" s="37">
        <v>39811</v>
      </c>
      <c r="F19" s="37">
        <v>40269</v>
      </c>
    </row>
    <row r="20" spans="2:6" ht="30" x14ac:dyDescent="0.25">
      <c r="B20" s="2" t="s">
        <v>357</v>
      </c>
      <c r="D20" s="39">
        <f>SUM(D13:D19)</f>
        <v>657770</v>
      </c>
      <c r="E20" s="39">
        <f>SUM(E13:E19)</f>
        <v>601268</v>
      </c>
      <c r="F20" s="39">
        <f>SUM(F13:F19)</f>
        <v>564182</v>
      </c>
    </row>
    <row r="21" spans="2:6" ht="23.25" customHeight="1" x14ac:dyDescent="0.25">
      <c r="B21" s="3" t="s">
        <v>412</v>
      </c>
      <c r="C21" s="4"/>
      <c r="D21" s="37">
        <v>3000</v>
      </c>
      <c r="E21" s="37">
        <v>23269</v>
      </c>
      <c r="F21" s="37">
        <v>13951</v>
      </c>
    </row>
    <row r="22" spans="2:6" ht="28.5" customHeight="1" x14ac:dyDescent="0.25">
      <c r="B22" s="5"/>
      <c r="C22" s="5"/>
      <c r="D22" s="38">
        <f>SUM(D20:D21,D10)</f>
        <v>2481321</v>
      </c>
      <c r="E22" s="38">
        <f>SUM(E20:E21,E10)</f>
        <v>2438098</v>
      </c>
      <c r="F22" s="38">
        <f>SUM(F20:F21,F10)</f>
        <v>2123501</v>
      </c>
    </row>
    <row r="23" spans="2:6" x14ac:dyDescent="0.25">
      <c r="D23" s="36"/>
      <c r="E23" s="36"/>
      <c r="F23" s="36"/>
    </row>
    <row r="24" spans="2:6" x14ac:dyDescent="0.25">
      <c r="B24" s="1" t="s">
        <v>12</v>
      </c>
      <c r="D24" s="36"/>
      <c r="E24" s="36"/>
      <c r="F24" s="36"/>
    </row>
    <row r="25" spans="2:6" x14ac:dyDescent="0.25">
      <c r="B25" s="2" t="s">
        <v>413</v>
      </c>
      <c r="D25" s="36">
        <v>172759</v>
      </c>
      <c r="E25" s="36">
        <v>177526</v>
      </c>
      <c r="F25" s="36">
        <v>165318</v>
      </c>
    </row>
    <row r="26" spans="2:6" x14ac:dyDescent="0.25">
      <c r="B26" s="2" t="s">
        <v>414</v>
      </c>
      <c r="D26" s="36">
        <v>450649</v>
      </c>
      <c r="E26" s="36">
        <v>423651</v>
      </c>
      <c r="F26" s="36">
        <v>436120</v>
      </c>
    </row>
    <row r="27" spans="2:6" x14ac:dyDescent="0.25">
      <c r="B27" s="2" t="s">
        <v>415</v>
      </c>
      <c r="D27" s="36">
        <v>390566</v>
      </c>
      <c r="E27" s="36">
        <v>396268</v>
      </c>
      <c r="F27" s="36">
        <v>381655</v>
      </c>
    </row>
    <row r="28" spans="2:6" x14ac:dyDescent="0.25">
      <c r="B28" s="2" t="s">
        <v>416</v>
      </c>
      <c r="D28" s="36">
        <v>680993</v>
      </c>
      <c r="E28" s="36">
        <v>752091</v>
      </c>
      <c r="F28" s="36">
        <v>693568</v>
      </c>
    </row>
    <row r="29" spans="2:6" x14ac:dyDescent="0.25">
      <c r="B29" s="2" t="s">
        <v>417</v>
      </c>
      <c r="D29" s="36">
        <v>133617</v>
      </c>
      <c r="E29" s="36">
        <v>130467</v>
      </c>
      <c r="F29" s="36">
        <v>129176</v>
      </c>
    </row>
    <row r="30" spans="2:6" x14ac:dyDescent="0.25">
      <c r="B30" s="2" t="s">
        <v>418</v>
      </c>
      <c r="D30" s="36">
        <v>401780</v>
      </c>
      <c r="E30" s="36">
        <v>446491</v>
      </c>
      <c r="F30" s="36">
        <v>371244</v>
      </c>
    </row>
    <row r="31" spans="2:6" x14ac:dyDescent="0.25">
      <c r="B31" s="3" t="s">
        <v>419</v>
      </c>
      <c r="C31" s="4"/>
      <c r="D31" s="37">
        <v>22720</v>
      </c>
      <c r="E31" s="37">
        <v>21364</v>
      </c>
      <c r="F31" s="37">
        <v>23736</v>
      </c>
    </row>
    <row r="32" spans="2:6" ht="25.5" customHeight="1" x14ac:dyDescent="0.25">
      <c r="B32" s="5"/>
      <c r="C32" s="5"/>
      <c r="D32" s="38">
        <f>SUM(D25:D31)</f>
        <v>2253084</v>
      </c>
      <c r="E32" s="38">
        <f>SUM(E25:E31)</f>
        <v>2347858</v>
      </c>
      <c r="F32" s="38">
        <f>SUM(F25:F31)</f>
        <v>2200817</v>
      </c>
    </row>
    <row r="33" spans="2:6" x14ac:dyDescent="0.25">
      <c r="D33" s="36"/>
      <c r="E33" s="36"/>
      <c r="F33" s="36"/>
    </row>
    <row r="34" spans="2:6" x14ac:dyDescent="0.25">
      <c r="B34" s="12" t="s">
        <v>13</v>
      </c>
      <c r="D34" s="36">
        <f>D22-D32</f>
        <v>228237</v>
      </c>
      <c r="E34" s="36">
        <f>E22-E32</f>
        <v>90240</v>
      </c>
      <c r="F34" s="36">
        <f>F22-F32</f>
        <v>-77316</v>
      </c>
    </row>
    <row r="35" spans="2:6" x14ac:dyDescent="0.25">
      <c r="D35" s="36"/>
      <c r="E35" s="36"/>
      <c r="F35" s="36"/>
    </row>
    <row r="36" spans="2:6" x14ac:dyDescent="0.25">
      <c r="B36" t="s">
        <v>14</v>
      </c>
      <c r="D36" s="36"/>
      <c r="E36" s="36"/>
      <c r="F36" s="36"/>
    </row>
    <row r="37" spans="2:6" x14ac:dyDescent="0.25">
      <c r="B37" s="111" t="s">
        <v>420</v>
      </c>
      <c r="D37" s="36">
        <v>-87362</v>
      </c>
      <c r="E37" s="36">
        <v>-77249</v>
      </c>
      <c r="F37" s="36">
        <v>-110635</v>
      </c>
    </row>
    <row r="38" spans="2:6" x14ac:dyDescent="0.25">
      <c r="B38" s="60" t="s">
        <v>421</v>
      </c>
      <c r="C38" s="4"/>
      <c r="D38" s="37">
        <v>87362</v>
      </c>
      <c r="E38" s="37">
        <v>77249</v>
      </c>
      <c r="F38" s="37">
        <v>110365</v>
      </c>
    </row>
    <row r="39" spans="2:6" x14ac:dyDescent="0.25">
      <c r="D39" s="36"/>
      <c r="E39" s="36"/>
      <c r="F39" s="36"/>
    </row>
    <row r="40" spans="2:6" ht="26.25" customHeight="1" x14ac:dyDescent="0.25">
      <c r="B40" s="1" t="s">
        <v>16</v>
      </c>
      <c r="D40" s="39">
        <v>228237</v>
      </c>
      <c r="E40" s="39">
        <v>90240</v>
      </c>
      <c r="F40" s="39">
        <v>-77316</v>
      </c>
    </row>
    <row r="41" spans="2:6" ht="30.75" customHeight="1" x14ac:dyDescent="0.25">
      <c r="B41" s="3" t="s">
        <v>17</v>
      </c>
      <c r="C41" s="4"/>
      <c r="D41" s="37">
        <v>2280608</v>
      </c>
      <c r="E41" s="37">
        <v>2280608</v>
      </c>
      <c r="F41" s="37">
        <v>2357924</v>
      </c>
    </row>
    <row r="42" spans="2:6" ht="30.75" thickBot="1" x14ac:dyDescent="0.3">
      <c r="B42" s="91" t="s">
        <v>338</v>
      </c>
      <c r="C42" s="92"/>
      <c r="D42" s="93">
        <f>D41+D40</f>
        <v>2508845</v>
      </c>
      <c r="E42" s="93">
        <f>E41+E40</f>
        <v>2370848</v>
      </c>
      <c r="F42" s="93">
        <f>F41+F40</f>
        <v>2280608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B2:F15"/>
  <sheetViews>
    <sheetView workbookViewId="0">
      <selection activeCell="L14" sqref="L14"/>
    </sheetView>
  </sheetViews>
  <sheetFormatPr defaultRowHeight="15" x14ac:dyDescent="0.25"/>
  <cols>
    <col min="2" max="2" width="34.28515625" customWidth="1"/>
    <col min="3" max="3" width="14" customWidth="1"/>
    <col min="4" max="4" width="15.5703125" customWidth="1"/>
    <col min="5" max="5" width="11.7109375" customWidth="1"/>
    <col min="6" max="6" width="16.7109375" customWidth="1"/>
  </cols>
  <sheetData>
    <row r="2" spans="2:6" ht="23.25" customHeight="1" x14ac:dyDescent="0.25">
      <c r="B2" s="1" t="s">
        <v>43</v>
      </c>
    </row>
    <row r="3" spans="2:6" ht="22.5" customHeight="1" x14ac:dyDescent="0.25">
      <c r="B3" s="13" t="s">
        <v>451</v>
      </c>
      <c r="C3" s="37"/>
      <c r="D3" s="37" t="s">
        <v>579</v>
      </c>
      <c r="E3" s="37"/>
      <c r="F3" s="37"/>
    </row>
    <row r="4" spans="2:6" ht="22.5" customHeight="1" x14ac:dyDescent="0.25">
      <c r="B4" s="187"/>
      <c r="C4" s="188"/>
      <c r="D4" s="188"/>
      <c r="E4" s="188"/>
      <c r="F4" s="188"/>
    </row>
    <row r="5" spans="2:6" ht="23.25" customHeight="1" x14ac:dyDescent="0.25">
      <c r="B5" s="194" t="s">
        <v>565</v>
      </c>
    </row>
    <row r="7" spans="2:6" ht="36.75" customHeight="1" x14ac:dyDescent="0.25">
      <c r="C7" s="12" t="s">
        <v>286</v>
      </c>
      <c r="D7" s="12" t="s">
        <v>529</v>
      </c>
      <c r="E7" s="61" t="s">
        <v>526</v>
      </c>
      <c r="F7" s="61" t="s">
        <v>527</v>
      </c>
    </row>
    <row r="8" spans="2:6" x14ac:dyDescent="0.25">
      <c r="C8" s="83" t="s">
        <v>528</v>
      </c>
      <c r="D8" s="83" t="s">
        <v>530</v>
      </c>
      <c r="E8" s="83" t="s">
        <v>467</v>
      </c>
      <c r="F8" s="83" t="s">
        <v>272</v>
      </c>
    </row>
    <row r="9" spans="2:6" x14ac:dyDescent="0.25">
      <c r="B9" s="1" t="s">
        <v>149</v>
      </c>
    </row>
    <row r="10" spans="2:6" ht="30" x14ac:dyDescent="0.25">
      <c r="B10" s="2" t="s">
        <v>112</v>
      </c>
      <c r="C10" s="46">
        <v>2654</v>
      </c>
      <c r="D10" s="46">
        <v>931</v>
      </c>
      <c r="E10" s="46">
        <v>3585</v>
      </c>
      <c r="F10" s="46">
        <v>3353</v>
      </c>
    </row>
    <row r="11" spans="2:6" x14ac:dyDescent="0.25">
      <c r="B11" t="s">
        <v>143</v>
      </c>
      <c r="C11" s="46">
        <v>1029</v>
      </c>
      <c r="D11" s="46">
        <v>272</v>
      </c>
      <c r="E11" s="46">
        <v>1301</v>
      </c>
      <c r="F11" s="46">
        <v>1710</v>
      </c>
    </row>
    <row r="12" spans="2:6" x14ac:dyDescent="0.25">
      <c r="B12" s="3" t="s">
        <v>150</v>
      </c>
      <c r="C12" s="48">
        <v>-1719</v>
      </c>
      <c r="D12" s="48">
        <v>995</v>
      </c>
      <c r="E12" s="48">
        <v>-724</v>
      </c>
      <c r="F12" s="48">
        <v>-614</v>
      </c>
    </row>
    <row r="13" spans="2:6" s="1" customFormat="1" ht="23.25" customHeight="1" thickBot="1" x14ac:dyDescent="0.3">
      <c r="B13" s="91" t="s">
        <v>357</v>
      </c>
      <c r="C13" s="117">
        <f>SUM(C10:C12)</f>
        <v>1964</v>
      </c>
      <c r="D13" s="117">
        <f>SUM(D10:D12)</f>
        <v>2198</v>
      </c>
      <c r="E13" s="117">
        <f>SUM(E10:E12)</f>
        <v>4162</v>
      </c>
      <c r="F13" s="117">
        <f>SUM(F10:F12)</f>
        <v>4449</v>
      </c>
    </row>
    <row r="15" spans="2:6" ht="44.25" customHeight="1" x14ac:dyDescent="0.25"/>
  </sheetData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B2:F12"/>
  <sheetViews>
    <sheetView workbookViewId="0">
      <selection activeCell="M19" sqref="M19"/>
    </sheetView>
  </sheetViews>
  <sheetFormatPr defaultRowHeight="15" x14ac:dyDescent="0.25"/>
  <cols>
    <col min="1" max="1" width="9.140625" customWidth="1"/>
    <col min="2" max="2" width="41.5703125" customWidth="1"/>
    <col min="3" max="3" width="14.7109375" customWidth="1"/>
    <col min="4" max="4" width="15.28515625" customWidth="1"/>
    <col min="5" max="5" width="13.42578125" customWidth="1"/>
  </cols>
  <sheetData>
    <row r="2" spans="2:6" ht="56.25" customHeight="1" x14ac:dyDescent="0.25">
      <c r="B2" s="189" t="s">
        <v>580</v>
      </c>
      <c r="C2" s="189"/>
      <c r="D2" s="189"/>
      <c r="E2" s="189"/>
      <c r="F2" s="189"/>
    </row>
    <row r="3" spans="2:6" x14ac:dyDescent="0.25">
      <c r="B3" s="30"/>
    </row>
    <row r="4" spans="2:6" ht="30.75" customHeight="1" x14ac:dyDescent="0.25">
      <c r="C4" s="12" t="s">
        <v>286</v>
      </c>
      <c r="D4" s="12" t="s">
        <v>529</v>
      </c>
      <c r="E4" s="12" t="s">
        <v>531</v>
      </c>
    </row>
    <row r="5" spans="2:6" x14ac:dyDescent="0.25">
      <c r="C5" s="83" t="s">
        <v>528</v>
      </c>
      <c r="D5" s="83" t="s">
        <v>530</v>
      </c>
      <c r="E5" s="83" t="s">
        <v>525</v>
      </c>
    </row>
    <row r="6" spans="2:6" x14ac:dyDescent="0.25">
      <c r="C6" s="83"/>
      <c r="D6" s="83"/>
      <c r="E6" s="83"/>
    </row>
    <row r="7" spans="2:6" x14ac:dyDescent="0.25">
      <c r="B7" s="84">
        <v>2022</v>
      </c>
      <c r="C7" s="126">
        <v>5938</v>
      </c>
      <c r="D7" s="69">
        <v>1285</v>
      </c>
      <c r="E7" s="69">
        <f t="shared" ref="E7:E12" si="0">C7+D7</f>
        <v>7223</v>
      </c>
    </row>
    <row r="8" spans="2:6" x14ac:dyDescent="0.25">
      <c r="B8" s="84">
        <v>2023</v>
      </c>
      <c r="C8" s="126">
        <v>4867</v>
      </c>
      <c r="D8" s="69">
        <v>1104</v>
      </c>
      <c r="E8" s="69">
        <f t="shared" si="0"/>
        <v>5971</v>
      </c>
    </row>
    <row r="9" spans="2:6" x14ac:dyDescent="0.25">
      <c r="B9" s="84">
        <v>2024</v>
      </c>
      <c r="C9" s="126">
        <v>4119</v>
      </c>
      <c r="D9" s="69">
        <v>978</v>
      </c>
      <c r="E9" s="69">
        <f t="shared" si="0"/>
        <v>5097</v>
      </c>
    </row>
    <row r="10" spans="2:6" x14ac:dyDescent="0.25">
      <c r="B10" s="84">
        <v>2025</v>
      </c>
      <c r="C10" s="126">
        <v>3726</v>
      </c>
      <c r="D10" s="69">
        <v>888</v>
      </c>
      <c r="E10" s="69">
        <f t="shared" si="0"/>
        <v>4614</v>
      </c>
    </row>
    <row r="11" spans="2:6" x14ac:dyDescent="0.25">
      <c r="B11" s="60">
        <v>2026</v>
      </c>
      <c r="C11" s="132">
        <v>3361</v>
      </c>
      <c r="D11" s="138">
        <v>911</v>
      </c>
      <c r="E11" s="138">
        <f t="shared" si="0"/>
        <v>4272</v>
      </c>
    </row>
    <row r="12" spans="2:6" s="1" customFormat="1" x14ac:dyDescent="0.25">
      <c r="B12" s="85"/>
      <c r="C12" s="199">
        <f>SUM(C7:C11)</f>
        <v>22011</v>
      </c>
      <c r="D12" s="139">
        <f>SUM(D7:D11)</f>
        <v>5166</v>
      </c>
      <c r="E12" s="139">
        <f t="shared" si="0"/>
        <v>27177</v>
      </c>
    </row>
  </sheetData>
  <mergeCells count="1">
    <mergeCell ref="B2:F2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2:P33"/>
  <sheetViews>
    <sheetView workbookViewId="0">
      <selection sqref="A1:XFD1048576"/>
    </sheetView>
  </sheetViews>
  <sheetFormatPr defaultRowHeight="15" x14ac:dyDescent="0.25"/>
  <cols>
    <col min="2" max="2" width="36" customWidth="1"/>
    <col min="3" max="3" width="11.85546875" customWidth="1"/>
    <col min="4" max="6" width="11.5703125" bestFit="1" customWidth="1"/>
    <col min="7" max="8" width="10.5703125" bestFit="1" customWidth="1"/>
    <col min="9" max="9" width="11.5703125" bestFit="1" customWidth="1"/>
    <col min="10" max="10" width="11" customWidth="1"/>
  </cols>
  <sheetData>
    <row r="2" spans="2:10" ht="23.25" customHeight="1" x14ac:dyDescent="0.25">
      <c r="B2" s="1" t="s">
        <v>43</v>
      </c>
    </row>
    <row r="3" spans="2:10" ht="24" customHeight="1" x14ac:dyDescent="0.25">
      <c r="B3" s="13" t="s">
        <v>451</v>
      </c>
      <c r="C3" s="37"/>
      <c r="D3" s="37"/>
      <c r="E3" s="37"/>
      <c r="F3" s="37"/>
      <c r="G3" s="37"/>
      <c r="H3" s="37" t="s">
        <v>51</v>
      </c>
      <c r="I3" s="37"/>
      <c r="J3" s="37"/>
    </row>
    <row r="4" spans="2:10" ht="28.5" customHeight="1" x14ac:dyDescent="0.25">
      <c r="B4" s="1" t="s">
        <v>469</v>
      </c>
    </row>
    <row r="6" spans="2:10" x14ac:dyDescent="0.25">
      <c r="C6" s="61" t="s">
        <v>151</v>
      </c>
      <c r="D6" s="61">
        <v>2022</v>
      </c>
      <c r="E6" s="61">
        <v>2023</v>
      </c>
      <c r="F6" s="61">
        <v>2024</v>
      </c>
      <c r="G6" s="61">
        <v>2025</v>
      </c>
      <c r="H6" s="61">
        <v>2026</v>
      </c>
      <c r="I6" s="61" t="s">
        <v>532</v>
      </c>
      <c r="J6" s="61" t="s">
        <v>68</v>
      </c>
    </row>
    <row r="7" spans="2:10" x14ac:dyDescent="0.25">
      <c r="C7" s="83"/>
      <c r="D7" s="83" t="s">
        <v>525</v>
      </c>
      <c r="E7" s="83" t="s">
        <v>525</v>
      </c>
      <c r="F7" s="83" t="s">
        <v>525</v>
      </c>
      <c r="G7" s="83" t="s">
        <v>525</v>
      </c>
      <c r="H7" s="83" t="s">
        <v>525</v>
      </c>
      <c r="I7" s="83" t="s">
        <v>525</v>
      </c>
      <c r="J7" s="83" t="s">
        <v>525</v>
      </c>
    </row>
    <row r="8" spans="2:10" x14ac:dyDescent="0.25">
      <c r="C8" s="1"/>
      <c r="D8" s="12"/>
      <c r="E8" s="12"/>
      <c r="F8" s="12"/>
      <c r="G8" s="12"/>
      <c r="H8" s="12"/>
      <c r="I8" s="12"/>
      <c r="J8" s="12"/>
    </row>
    <row r="9" spans="2:10" ht="18" customHeight="1" x14ac:dyDescent="0.25">
      <c r="B9" s="2" t="s">
        <v>152</v>
      </c>
      <c r="C9">
        <v>2048</v>
      </c>
      <c r="D9" s="36">
        <v>172269</v>
      </c>
      <c r="E9" s="36">
        <v>75730</v>
      </c>
      <c r="F9" s="36">
        <v>29221</v>
      </c>
      <c r="G9" s="36">
        <v>8665</v>
      </c>
      <c r="H9" s="36">
        <v>5904</v>
      </c>
      <c r="I9" s="36">
        <v>9775</v>
      </c>
      <c r="J9" s="36">
        <f>SUM(D9:I9)</f>
        <v>301564</v>
      </c>
    </row>
    <row r="10" spans="2:10" ht="18.75" customHeight="1" x14ac:dyDescent="0.25">
      <c r="B10" s="2" t="s">
        <v>153</v>
      </c>
      <c r="C10">
        <v>2032</v>
      </c>
      <c r="D10" s="36">
        <v>49196</v>
      </c>
      <c r="E10" s="36">
        <v>49196</v>
      </c>
      <c r="F10" s="36">
        <v>49196</v>
      </c>
      <c r="G10" s="36">
        <v>49196</v>
      </c>
      <c r="H10" s="36">
        <v>49196</v>
      </c>
      <c r="I10" s="36">
        <v>286887</v>
      </c>
      <c r="J10" s="36">
        <f t="shared" ref="J10:J15" si="0">SUM(D10:I10)</f>
        <v>532867</v>
      </c>
    </row>
    <row r="11" spans="2:10" ht="19.5" customHeight="1" x14ac:dyDescent="0.25">
      <c r="B11" s="2" t="s">
        <v>154</v>
      </c>
      <c r="C11">
        <v>2052</v>
      </c>
      <c r="D11" s="36">
        <v>29936</v>
      </c>
      <c r="E11" s="36">
        <v>25436</v>
      </c>
      <c r="F11" s="36">
        <v>21156</v>
      </c>
      <c r="G11" s="36">
        <v>15272</v>
      </c>
      <c r="H11" s="36">
        <v>11245</v>
      </c>
      <c r="I11" s="36">
        <v>125586</v>
      </c>
      <c r="J11" s="36">
        <f t="shared" si="0"/>
        <v>228631</v>
      </c>
    </row>
    <row r="12" spans="2:10" ht="20.25" customHeight="1" x14ac:dyDescent="0.25">
      <c r="B12" s="2" t="s">
        <v>155</v>
      </c>
      <c r="C12">
        <v>2026</v>
      </c>
      <c r="D12" s="36">
        <v>1276</v>
      </c>
      <c r="E12" s="36">
        <v>883</v>
      </c>
      <c r="F12" s="36">
        <v>532</v>
      </c>
      <c r="G12" s="36">
        <v>610</v>
      </c>
      <c r="H12" s="36">
        <v>999</v>
      </c>
      <c r="I12" s="162" t="s">
        <v>546</v>
      </c>
      <c r="J12" s="36">
        <f t="shared" si="0"/>
        <v>4300</v>
      </c>
    </row>
    <row r="13" spans="2:10" ht="18.75" customHeight="1" x14ac:dyDescent="0.25">
      <c r="B13" s="2" t="s">
        <v>156</v>
      </c>
      <c r="C13">
        <v>2030</v>
      </c>
      <c r="D13" s="36">
        <v>113145</v>
      </c>
      <c r="E13" s="36">
        <v>28147</v>
      </c>
      <c r="F13" s="36">
        <v>2709</v>
      </c>
      <c r="G13" s="36">
        <v>1185</v>
      </c>
      <c r="H13" s="36">
        <v>345</v>
      </c>
      <c r="I13" s="36">
        <v>555</v>
      </c>
      <c r="J13" s="36">
        <f t="shared" si="0"/>
        <v>146086</v>
      </c>
    </row>
    <row r="14" spans="2:10" ht="19.5" customHeight="1" x14ac:dyDescent="0.25">
      <c r="B14" s="2" t="s">
        <v>157</v>
      </c>
      <c r="C14">
        <v>2049</v>
      </c>
      <c r="D14" s="36">
        <v>11973</v>
      </c>
      <c r="E14" s="36">
        <v>15394</v>
      </c>
      <c r="F14" s="36">
        <v>16624</v>
      </c>
      <c r="G14" s="36">
        <v>17548</v>
      </c>
      <c r="H14" s="36">
        <v>18265</v>
      </c>
      <c r="I14" s="36">
        <v>455522</v>
      </c>
      <c r="J14" s="36">
        <f t="shared" si="0"/>
        <v>535326</v>
      </c>
    </row>
    <row r="15" spans="2:10" ht="19.5" customHeight="1" x14ac:dyDescent="0.25">
      <c r="B15" s="3" t="s">
        <v>158</v>
      </c>
      <c r="C15" s="4">
        <v>2024</v>
      </c>
      <c r="D15" s="37">
        <v>59578</v>
      </c>
      <c r="E15" s="37">
        <v>202</v>
      </c>
      <c r="F15" s="37">
        <v>202</v>
      </c>
      <c r="G15" s="40" t="s">
        <v>546</v>
      </c>
      <c r="H15" s="40" t="s">
        <v>546</v>
      </c>
      <c r="I15" s="40" t="s">
        <v>546</v>
      </c>
      <c r="J15" s="37">
        <f t="shared" si="0"/>
        <v>59982</v>
      </c>
    </row>
    <row r="16" spans="2:10" ht="29.25" customHeight="1" thickBot="1" x14ac:dyDescent="0.3">
      <c r="B16" s="115"/>
      <c r="C16" s="113"/>
      <c r="D16" s="93">
        <f>SUM(D9:D15)</f>
        <v>437373</v>
      </c>
      <c r="E16" s="93">
        <f t="shared" ref="E16:I16" si="1">SUM(E9:E15)</f>
        <v>194988</v>
      </c>
      <c r="F16" s="93">
        <f t="shared" si="1"/>
        <v>119640</v>
      </c>
      <c r="G16" s="119">
        <f t="shared" si="1"/>
        <v>92476</v>
      </c>
      <c r="H16" s="119">
        <f t="shared" si="1"/>
        <v>85954</v>
      </c>
      <c r="I16" s="119">
        <f t="shared" si="1"/>
        <v>878325</v>
      </c>
      <c r="J16" s="93">
        <f>SUM(D16:I16)</f>
        <v>1808756</v>
      </c>
    </row>
    <row r="22" spans="1:16" x14ac:dyDescent="0.25">
      <c r="C22" s="1"/>
      <c r="D22" s="12"/>
      <c r="E22" s="12"/>
      <c r="F22" s="12"/>
      <c r="G22" s="12"/>
      <c r="H22" s="12"/>
      <c r="I22" s="12"/>
      <c r="J22" s="12"/>
    </row>
    <row r="23" spans="1:16" x14ac:dyDescent="0.25">
      <c r="C23" s="1"/>
      <c r="D23" s="12"/>
      <c r="E23" s="12"/>
      <c r="F23" s="12"/>
      <c r="G23" s="12"/>
      <c r="H23" s="12"/>
      <c r="I23" s="12"/>
      <c r="J23" s="12"/>
    </row>
    <row r="24" spans="1:16" x14ac:dyDescent="0.25">
      <c r="B24" s="2"/>
      <c r="D24" s="36"/>
      <c r="E24" s="36"/>
      <c r="F24" s="36"/>
      <c r="G24" s="36"/>
      <c r="H24" s="36"/>
      <c r="I24" s="36"/>
      <c r="J24" s="36"/>
    </row>
    <row r="25" spans="1:16" x14ac:dyDescent="0.25">
      <c r="B25" s="2"/>
      <c r="D25" s="36"/>
      <c r="E25" s="36"/>
      <c r="F25" s="36"/>
      <c r="G25" s="36"/>
      <c r="H25" s="36"/>
      <c r="I25" s="36"/>
      <c r="J25" s="36"/>
    </row>
    <row r="27" spans="1:16" x14ac:dyDescent="0.25">
      <c r="B27" s="1"/>
      <c r="C27" s="12"/>
      <c r="D27" s="12"/>
      <c r="E27" s="12"/>
      <c r="F27" s="12"/>
      <c r="G27" s="12"/>
      <c r="H27" s="12"/>
      <c r="I27" s="12"/>
      <c r="N27" s="1"/>
      <c r="O27" s="12"/>
      <c r="P27" s="12"/>
    </row>
    <row r="28" spans="1:16" x14ac:dyDescent="0.25">
      <c r="B28" s="1"/>
      <c r="C28" s="12"/>
      <c r="D28" s="12"/>
      <c r="E28" s="12"/>
      <c r="F28" s="12"/>
      <c r="G28" s="12"/>
      <c r="H28" s="12"/>
      <c r="I28" s="12"/>
      <c r="N28" s="1"/>
      <c r="O28" s="12"/>
      <c r="P28" s="12"/>
    </row>
    <row r="29" spans="1:16" x14ac:dyDescent="0.25">
      <c r="A29" s="2"/>
      <c r="C29" s="36"/>
      <c r="D29" s="36"/>
      <c r="E29" s="36"/>
      <c r="F29" s="36"/>
      <c r="G29" s="36"/>
      <c r="H29" s="36"/>
      <c r="I29" s="36"/>
      <c r="M29" s="2"/>
      <c r="O29" s="36"/>
      <c r="P29" s="36"/>
    </row>
    <row r="31" spans="1:16" x14ac:dyDescent="0.25">
      <c r="B31" s="1"/>
      <c r="C31" s="12"/>
      <c r="D31" s="12"/>
      <c r="E31" s="12"/>
      <c r="F31" s="12"/>
      <c r="G31" s="12"/>
      <c r="H31" s="12"/>
      <c r="I31" s="12"/>
      <c r="N31" s="1"/>
      <c r="O31" s="12"/>
      <c r="P31" s="12"/>
    </row>
    <row r="32" spans="1:16" x14ac:dyDescent="0.25">
      <c r="B32" s="1"/>
      <c r="C32" s="12"/>
      <c r="D32" s="12"/>
      <c r="E32" s="12"/>
      <c r="F32" s="12"/>
      <c r="G32" s="12"/>
      <c r="H32" s="12"/>
      <c r="I32" s="12"/>
      <c r="N32" s="1"/>
      <c r="O32" s="12"/>
      <c r="P32" s="12"/>
    </row>
    <row r="33" spans="1:16" x14ac:dyDescent="0.25">
      <c r="A33" s="2"/>
      <c r="C33" s="36"/>
      <c r="D33" s="36"/>
      <c r="E33" s="36"/>
      <c r="F33" s="36"/>
      <c r="G33" s="36"/>
      <c r="H33" s="36"/>
      <c r="I33" s="36"/>
      <c r="M33" s="2"/>
      <c r="O33" s="36"/>
      <c r="P33" s="36"/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B2:J12"/>
  <sheetViews>
    <sheetView workbookViewId="0">
      <selection activeCell="K26" sqref="K26"/>
    </sheetView>
  </sheetViews>
  <sheetFormatPr defaultRowHeight="15" x14ac:dyDescent="0.25"/>
  <cols>
    <col min="2" max="2" width="33.85546875" customWidth="1"/>
    <col min="3" max="3" width="12.140625" customWidth="1"/>
    <col min="4" max="5" width="11.5703125" bestFit="1" customWidth="1"/>
    <col min="6" max="6" width="14.5703125" customWidth="1"/>
    <col min="7" max="7" width="11.5703125" bestFit="1" customWidth="1"/>
    <col min="8" max="8" width="10.5703125" bestFit="1" customWidth="1"/>
    <col min="9" max="9" width="11.5703125" bestFit="1" customWidth="1"/>
    <col min="10" max="10" width="11.7109375" customWidth="1"/>
  </cols>
  <sheetData>
    <row r="2" spans="2:10" ht="41.25" customHeight="1" x14ac:dyDescent="0.25">
      <c r="B2" t="s">
        <v>159</v>
      </c>
      <c r="C2" s="29"/>
    </row>
    <row r="4" spans="2:10" x14ac:dyDescent="0.25">
      <c r="C4" s="61" t="s">
        <v>151</v>
      </c>
      <c r="D4" s="61">
        <v>2022</v>
      </c>
      <c r="E4" s="61">
        <v>2023</v>
      </c>
      <c r="F4" s="61">
        <v>2024</v>
      </c>
      <c r="G4" s="61">
        <v>2025</v>
      </c>
      <c r="H4" s="61">
        <v>2026</v>
      </c>
      <c r="I4" s="61" t="s">
        <v>532</v>
      </c>
      <c r="J4" s="61" t="s">
        <v>68</v>
      </c>
    </row>
    <row r="5" spans="2:10" x14ac:dyDescent="0.25">
      <c r="C5" s="83"/>
      <c r="D5" s="83" t="s">
        <v>525</v>
      </c>
      <c r="E5" s="83" t="s">
        <v>525</v>
      </c>
      <c r="F5" s="83" t="s">
        <v>525</v>
      </c>
      <c r="G5" s="83" t="s">
        <v>525</v>
      </c>
      <c r="H5" s="83" t="s">
        <v>525</v>
      </c>
      <c r="I5" s="83" t="s">
        <v>525</v>
      </c>
      <c r="J5" s="83" t="s">
        <v>525</v>
      </c>
    </row>
    <row r="6" spans="2:10" x14ac:dyDescent="0.25">
      <c r="C6" s="83"/>
      <c r="D6" s="83"/>
      <c r="E6" s="83"/>
      <c r="F6" s="83"/>
      <c r="G6" s="83"/>
      <c r="H6" s="83"/>
      <c r="I6" s="83"/>
      <c r="J6" s="83"/>
    </row>
    <row r="7" spans="2:10" x14ac:dyDescent="0.25">
      <c r="B7" s="2" t="s">
        <v>160</v>
      </c>
      <c r="C7">
        <v>2049</v>
      </c>
      <c r="D7" s="36">
        <v>312823</v>
      </c>
      <c r="E7" s="36">
        <v>230931</v>
      </c>
      <c r="F7" s="36">
        <v>232501</v>
      </c>
      <c r="G7" s="36">
        <v>111566</v>
      </c>
      <c r="H7" s="36">
        <v>67667</v>
      </c>
      <c r="I7" s="36">
        <v>62223</v>
      </c>
      <c r="J7" s="36">
        <f>SUM(D7:I7)</f>
        <v>1017711</v>
      </c>
    </row>
    <row r="8" spans="2:10" ht="20.25" customHeight="1" x14ac:dyDescent="0.25">
      <c r="B8" s="2" t="s">
        <v>161</v>
      </c>
      <c r="C8">
        <v>2026</v>
      </c>
      <c r="D8" s="36">
        <v>1610</v>
      </c>
      <c r="E8" s="36">
        <v>1151</v>
      </c>
      <c r="F8" s="36">
        <v>983</v>
      </c>
      <c r="G8" s="36">
        <v>347</v>
      </c>
      <c r="H8" s="36">
        <v>9</v>
      </c>
      <c r="I8" s="162" t="s">
        <v>546</v>
      </c>
      <c r="J8" s="36">
        <f t="shared" ref="J8:J12" si="0">SUM(D8:I8)</f>
        <v>4100</v>
      </c>
    </row>
    <row r="9" spans="2:10" x14ac:dyDescent="0.25">
      <c r="B9" s="2" t="s">
        <v>162</v>
      </c>
      <c r="C9">
        <v>2051</v>
      </c>
      <c r="D9" s="36">
        <v>4624</v>
      </c>
      <c r="E9" s="36">
        <v>4195</v>
      </c>
      <c r="F9" s="36">
        <v>4116</v>
      </c>
      <c r="G9" s="36">
        <v>4039</v>
      </c>
      <c r="H9" s="36">
        <v>3944</v>
      </c>
      <c r="I9" s="36">
        <v>30461</v>
      </c>
      <c r="J9" s="36">
        <f t="shared" si="0"/>
        <v>51379</v>
      </c>
    </row>
    <row r="10" spans="2:10" x14ac:dyDescent="0.25">
      <c r="B10" s="2" t="s">
        <v>163</v>
      </c>
      <c r="C10">
        <v>2047</v>
      </c>
      <c r="D10" s="36">
        <v>595</v>
      </c>
      <c r="E10" s="36">
        <v>451</v>
      </c>
      <c r="F10" s="36">
        <v>357</v>
      </c>
      <c r="G10" s="36">
        <v>192</v>
      </c>
      <c r="H10" s="36">
        <v>81</v>
      </c>
      <c r="I10" s="45">
        <v>582</v>
      </c>
      <c r="J10" s="36">
        <f t="shared" si="0"/>
        <v>2258</v>
      </c>
    </row>
    <row r="11" spans="2:10" x14ac:dyDescent="0.25">
      <c r="B11" s="3" t="s">
        <v>50</v>
      </c>
      <c r="C11" s="4">
        <v>2043</v>
      </c>
      <c r="D11" s="86">
        <v>21036</v>
      </c>
      <c r="E11" s="86">
        <v>21092</v>
      </c>
      <c r="F11" s="86">
        <v>20160</v>
      </c>
      <c r="G11" s="87">
        <v>20391</v>
      </c>
      <c r="H11" s="87">
        <v>20387</v>
      </c>
      <c r="I11" s="87">
        <v>66732</v>
      </c>
      <c r="J11" s="86">
        <f t="shared" si="0"/>
        <v>169798</v>
      </c>
    </row>
    <row r="12" spans="2:10" ht="27.75" customHeight="1" thickBot="1" x14ac:dyDescent="0.3">
      <c r="B12" s="115" t="s">
        <v>357</v>
      </c>
      <c r="C12" s="113"/>
      <c r="D12" s="93">
        <f t="shared" ref="D12:I12" si="1">SUM(D7:D11)</f>
        <v>340688</v>
      </c>
      <c r="E12" s="93">
        <f t="shared" si="1"/>
        <v>257820</v>
      </c>
      <c r="F12" s="93">
        <f>SUM(F7:F11)</f>
        <v>258117</v>
      </c>
      <c r="G12" s="119">
        <f t="shared" si="1"/>
        <v>136535</v>
      </c>
      <c r="H12" s="119">
        <f t="shared" si="1"/>
        <v>92088</v>
      </c>
      <c r="I12" s="119">
        <f t="shared" si="1"/>
        <v>159998</v>
      </c>
      <c r="J12" s="93">
        <f t="shared" si="0"/>
        <v>1245246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B2:D35"/>
  <sheetViews>
    <sheetView workbookViewId="0">
      <selection activeCell="K16" sqref="K16"/>
    </sheetView>
  </sheetViews>
  <sheetFormatPr defaultRowHeight="15" x14ac:dyDescent="0.25"/>
  <cols>
    <col min="2" max="2" width="56.140625" customWidth="1"/>
    <col min="3" max="3" width="17.42578125" customWidth="1"/>
    <col min="4" max="4" width="14.42578125" customWidth="1"/>
  </cols>
  <sheetData>
    <row r="2" spans="2:4" ht="15.75" thickBot="1" x14ac:dyDescent="0.3">
      <c r="B2" s="99" t="s">
        <v>43</v>
      </c>
      <c r="C2" s="99"/>
      <c r="D2" s="99"/>
    </row>
    <row r="3" spans="2:4" ht="24.75" customHeight="1" x14ac:dyDescent="0.25">
      <c r="B3" s="13" t="s">
        <v>451</v>
      </c>
      <c r="C3" s="37" t="s">
        <v>51</v>
      </c>
      <c r="D3" s="37"/>
    </row>
    <row r="4" spans="2:4" ht="32.25" customHeight="1" x14ac:dyDescent="0.25">
      <c r="B4" s="12" t="s">
        <v>470</v>
      </c>
    </row>
    <row r="6" spans="2:4" x14ac:dyDescent="0.25">
      <c r="C6" s="34">
        <v>2021</v>
      </c>
      <c r="D6" s="34">
        <v>2020</v>
      </c>
    </row>
    <row r="7" spans="2:4" x14ac:dyDescent="0.25">
      <c r="C7" s="34" t="s">
        <v>58</v>
      </c>
      <c r="D7" s="34" t="s">
        <v>58</v>
      </c>
    </row>
    <row r="8" spans="2:4" x14ac:dyDescent="0.25">
      <c r="B8" s="2" t="s">
        <v>291</v>
      </c>
    </row>
    <row r="9" spans="2:4" x14ac:dyDescent="0.25">
      <c r="B9" s="2" t="s">
        <v>292</v>
      </c>
      <c r="C9" s="69">
        <v>27199</v>
      </c>
      <c r="D9" s="128">
        <v>36872</v>
      </c>
    </row>
    <row r="10" spans="2:4" x14ac:dyDescent="0.25">
      <c r="B10" s="63" t="s">
        <v>293</v>
      </c>
      <c r="C10" s="128">
        <v>179312</v>
      </c>
      <c r="D10" s="128">
        <v>66757</v>
      </c>
    </row>
    <row r="11" spans="2:4" x14ac:dyDescent="0.25">
      <c r="B11" s="63" t="s">
        <v>294</v>
      </c>
      <c r="C11" s="128">
        <v>127215</v>
      </c>
      <c r="D11" s="128">
        <v>97394</v>
      </c>
    </row>
    <row r="12" spans="2:4" x14ac:dyDescent="0.25">
      <c r="B12" s="63" t="s">
        <v>295</v>
      </c>
      <c r="C12" s="128">
        <v>67101</v>
      </c>
      <c r="D12" s="80">
        <v>35067</v>
      </c>
    </row>
    <row r="13" spans="2:4" ht="27.75" customHeight="1" x14ac:dyDescent="0.25">
      <c r="B13" s="21"/>
      <c r="C13" s="35">
        <f>SUM(C9:C12)</f>
        <v>400827</v>
      </c>
      <c r="D13" s="35">
        <f>SUM(D9:D12)</f>
        <v>236090</v>
      </c>
    </row>
    <row r="14" spans="2:4" x14ac:dyDescent="0.25">
      <c r="B14" s="2" t="s">
        <v>296</v>
      </c>
      <c r="C14" s="36"/>
      <c r="D14" s="36"/>
    </row>
    <row r="15" spans="2:4" x14ac:dyDescent="0.25">
      <c r="B15" s="2" t="s">
        <v>297</v>
      </c>
      <c r="C15" s="36">
        <v>3300</v>
      </c>
      <c r="D15" s="36">
        <v>-8781</v>
      </c>
    </row>
    <row r="16" spans="2:4" x14ac:dyDescent="0.25">
      <c r="B16" s="3" t="s">
        <v>298</v>
      </c>
      <c r="C16" s="37">
        <v>100031</v>
      </c>
      <c r="D16" s="37">
        <v>97789</v>
      </c>
    </row>
    <row r="17" spans="2:4" ht="26.25" customHeight="1" x14ac:dyDescent="0.25">
      <c r="B17" s="21"/>
      <c r="C17" s="35">
        <f>SUM(C15:C16)</f>
        <v>103331</v>
      </c>
      <c r="D17" s="35">
        <f>SUM(D15:D16)</f>
        <v>89008</v>
      </c>
    </row>
    <row r="18" spans="2:4" x14ac:dyDescent="0.25">
      <c r="B18" s="2" t="s">
        <v>164</v>
      </c>
      <c r="C18" s="36"/>
      <c r="D18" s="36"/>
    </row>
    <row r="19" spans="2:4" x14ac:dyDescent="0.25">
      <c r="B19" s="2" t="s">
        <v>299</v>
      </c>
      <c r="C19" s="36">
        <v>343</v>
      </c>
      <c r="D19" s="36">
        <v>168</v>
      </c>
    </row>
    <row r="20" spans="2:4" x14ac:dyDescent="0.25">
      <c r="B20" s="2" t="s">
        <v>300</v>
      </c>
      <c r="C20" s="36">
        <v>24666</v>
      </c>
      <c r="D20" s="36">
        <v>12611</v>
      </c>
    </row>
    <row r="21" spans="2:4" x14ac:dyDescent="0.25">
      <c r="B21" s="2" t="s">
        <v>301</v>
      </c>
      <c r="C21" s="36">
        <v>17656</v>
      </c>
      <c r="D21" s="36">
        <v>17564</v>
      </c>
    </row>
    <row r="22" spans="2:4" x14ac:dyDescent="0.25">
      <c r="B22" s="2" t="s">
        <v>302</v>
      </c>
      <c r="C22" s="36">
        <v>15722</v>
      </c>
      <c r="D22" s="36">
        <v>14967</v>
      </c>
    </row>
    <row r="23" spans="2:4" x14ac:dyDescent="0.25">
      <c r="B23" s="2" t="s">
        <v>311</v>
      </c>
      <c r="C23" s="36">
        <v>43000</v>
      </c>
      <c r="D23" s="36">
        <v>42906</v>
      </c>
    </row>
    <row r="24" spans="2:4" x14ac:dyDescent="0.25">
      <c r="B24" s="2" t="s">
        <v>303</v>
      </c>
      <c r="C24" s="36">
        <v>38663</v>
      </c>
      <c r="D24" s="36">
        <v>39156</v>
      </c>
    </row>
    <row r="25" spans="2:4" x14ac:dyDescent="0.25">
      <c r="B25" s="3" t="s">
        <v>304</v>
      </c>
      <c r="C25" s="37">
        <v>5997</v>
      </c>
      <c r="D25" s="37">
        <v>5664</v>
      </c>
    </row>
    <row r="26" spans="2:4" ht="24" customHeight="1" x14ac:dyDescent="0.25">
      <c r="B26" s="21"/>
      <c r="C26" s="35">
        <f>SUM(C19:C25)</f>
        <v>146047</v>
      </c>
      <c r="D26" s="35">
        <f>SUM(D19:D25)</f>
        <v>133036</v>
      </c>
    </row>
    <row r="27" spans="2:4" x14ac:dyDescent="0.25">
      <c r="B27" s="2" t="s">
        <v>165</v>
      </c>
      <c r="C27" s="36"/>
      <c r="D27" s="36"/>
    </row>
    <row r="28" spans="2:4" x14ac:dyDescent="0.25">
      <c r="B28" s="2" t="s">
        <v>305</v>
      </c>
      <c r="C28" s="36">
        <v>457</v>
      </c>
      <c r="D28" s="36">
        <v>4100</v>
      </c>
    </row>
    <row r="29" spans="2:4" x14ac:dyDescent="0.25">
      <c r="B29" s="2" t="s">
        <v>306</v>
      </c>
      <c r="C29" s="36">
        <v>29813</v>
      </c>
      <c r="D29" s="36">
        <v>37182</v>
      </c>
    </row>
    <row r="30" spans="2:4" x14ac:dyDescent="0.25">
      <c r="B30" s="2" t="s">
        <v>307</v>
      </c>
      <c r="C30" s="36">
        <v>29418</v>
      </c>
      <c r="D30" s="36">
        <v>48868</v>
      </c>
    </row>
    <row r="31" spans="2:4" x14ac:dyDescent="0.25">
      <c r="B31" s="2" t="s">
        <v>308</v>
      </c>
      <c r="C31" s="36">
        <v>6364</v>
      </c>
      <c r="D31" s="36">
        <v>7658</v>
      </c>
    </row>
    <row r="32" spans="2:4" x14ac:dyDescent="0.25">
      <c r="B32" s="2" t="s">
        <v>309</v>
      </c>
      <c r="C32" s="36">
        <v>246</v>
      </c>
      <c r="D32" s="36">
        <v>167</v>
      </c>
    </row>
    <row r="33" spans="2:4" x14ac:dyDescent="0.25">
      <c r="B33" s="3" t="s">
        <v>310</v>
      </c>
      <c r="C33" s="37">
        <v>75</v>
      </c>
      <c r="D33" s="37">
        <v>3</v>
      </c>
    </row>
    <row r="34" spans="2:4" ht="27.75" customHeight="1" x14ac:dyDescent="0.25">
      <c r="B34" s="5"/>
      <c r="C34" s="35">
        <f>SUM(C28:C33)</f>
        <v>66373</v>
      </c>
      <c r="D34" s="35">
        <f>SUM(D28:D33)</f>
        <v>97978</v>
      </c>
    </row>
    <row r="35" spans="2:4" ht="24" customHeight="1" thickBot="1" x14ac:dyDescent="0.3">
      <c r="B35" s="115" t="s">
        <v>357</v>
      </c>
      <c r="C35" s="93">
        <f>SUM(C34,C26,C17,C13)</f>
        <v>716578</v>
      </c>
      <c r="D35" s="93">
        <f>SUM(D34,D26,D17,D13)</f>
        <v>556112</v>
      </c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B2:C22"/>
  <sheetViews>
    <sheetView workbookViewId="0">
      <selection activeCell="O26" sqref="O26"/>
    </sheetView>
  </sheetViews>
  <sheetFormatPr defaultRowHeight="15" x14ac:dyDescent="0.25"/>
  <cols>
    <col min="2" max="2" width="79.28515625" customWidth="1"/>
    <col min="3" max="3" width="10.5703125" customWidth="1"/>
  </cols>
  <sheetData>
    <row r="2" spans="2:3" x14ac:dyDescent="0.25">
      <c r="B2" s="1" t="s">
        <v>166</v>
      </c>
    </row>
    <row r="3" spans="2:3" x14ac:dyDescent="0.25">
      <c r="B3" s="1"/>
    </row>
    <row r="4" spans="2:3" x14ac:dyDescent="0.25">
      <c r="C4" s="34">
        <v>2021</v>
      </c>
    </row>
    <row r="5" spans="2:3" x14ac:dyDescent="0.25">
      <c r="C5" s="34" t="s">
        <v>58</v>
      </c>
    </row>
    <row r="6" spans="2:3" x14ac:dyDescent="0.25">
      <c r="B6" s="2" t="s">
        <v>8</v>
      </c>
    </row>
    <row r="7" spans="2:3" ht="30" x14ac:dyDescent="0.25">
      <c r="B7" s="2" t="s">
        <v>312</v>
      </c>
      <c r="C7" s="36">
        <v>122683</v>
      </c>
    </row>
    <row r="8" spans="2:3" x14ac:dyDescent="0.25">
      <c r="B8" s="2" t="s">
        <v>313</v>
      </c>
      <c r="C8" s="36">
        <v>471</v>
      </c>
    </row>
    <row r="9" spans="2:3" ht="24" customHeight="1" x14ac:dyDescent="0.25">
      <c r="B9" s="21"/>
      <c r="C9" s="35">
        <f>C8+C7</f>
        <v>123154</v>
      </c>
    </row>
    <row r="10" spans="2:3" ht="24" customHeight="1" x14ac:dyDescent="0.25">
      <c r="B10" s="154"/>
      <c r="C10" s="188"/>
    </row>
    <row r="11" spans="2:3" x14ac:dyDescent="0.25">
      <c r="B11" s="2" t="s">
        <v>15</v>
      </c>
      <c r="C11" s="36"/>
    </row>
    <row r="12" spans="2:3" x14ac:dyDescent="0.25">
      <c r="B12" s="2" t="s">
        <v>314</v>
      </c>
      <c r="C12" s="36">
        <v>14972</v>
      </c>
    </row>
    <row r="13" spans="2:3" x14ac:dyDescent="0.25">
      <c r="B13" s="2" t="s">
        <v>315</v>
      </c>
      <c r="C13" s="36">
        <v>1186</v>
      </c>
    </row>
    <row r="14" spans="2:3" x14ac:dyDescent="0.25">
      <c r="B14" s="2" t="s">
        <v>316</v>
      </c>
      <c r="C14" s="36">
        <v>8114</v>
      </c>
    </row>
    <row r="15" spans="2:3" ht="30" x14ac:dyDescent="0.25">
      <c r="B15" s="2" t="s">
        <v>317</v>
      </c>
      <c r="C15" s="36">
        <v>73797</v>
      </c>
    </row>
    <row r="16" spans="2:3" x14ac:dyDescent="0.25">
      <c r="B16" s="2" t="s">
        <v>318</v>
      </c>
      <c r="C16" s="36">
        <v>31859</v>
      </c>
    </row>
    <row r="17" spans="2:3" x14ac:dyDescent="0.25">
      <c r="B17" s="2" t="s">
        <v>319</v>
      </c>
      <c r="C17" s="36">
        <v>2970</v>
      </c>
    </row>
    <row r="18" spans="2:3" x14ac:dyDescent="0.25">
      <c r="B18" s="2" t="s">
        <v>320</v>
      </c>
      <c r="C18" s="36">
        <v>8114</v>
      </c>
    </row>
    <row r="19" spans="2:3" x14ac:dyDescent="0.25">
      <c r="B19" s="2" t="s">
        <v>321</v>
      </c>
      <c r="C19" s="36">
        <v>1227</v>
      </c>
    </row>
    <row r="20" spans="2:3" x14ac:dyDescent="0.25">
      <c r="B20" s="3" t="s">
        <v>322</v>
      </c>
      <c r="C20" s="37">
        <v>6383</v>
      </c>
    </row>
    <row r="21" spans="2:3" ht="20.25" customHeight="1" x14ac:dyDescent="0.25">
      <c r="B21" s="5"/>
      <c r="C21" s="35">
        <f>SUM(C12:C20)</f>
        <v>148622</v>
      </c>
    </row>
    <row r="22" spans="2:3" ht="26.25" customHeight="1" thickBot="1" x14ac:dyDescent="0.3">
      <c r="B22" s="115" t="s">
        <v>357</v>
      </c>
      <c r="C22" s="168">
        <f>C9-C21</f>
        <v>-25468</v>
      </c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B1:K18"/>
  <sheetViews>
    <sheetView topLeftCell="B1" workbookViewId="0">
      <selection activeCell="N18" sqref="N18"/>
    </sheetView>
  </sheetViews>
  <sheetFormatPr defaultRowHeight="15" x14ac:dyDescent="0.25"/>
  <cols>
    <col min="2" max="2" width="30.5703125" customWidth="1"/>
    <col min="3" max="3" width="10.5703125" bestFit="1" customWidth="1"/>
    <col min="4" max="4" width="17.85546875" customWidth="1"/>
    <col min="5" max="5" width="17" customWidth="1"/>
    <col min="6" max="6" width="11.5703125" customWidth="1"/>
    <col min="7" max="7" width="11.140625" customWidth="1"/>
    <col min="8" max="8" width="11.42578125" customWidth="1"/>
    <col min="9" max="9" width="11.5703125" bestFit="1" customWidth="1"/>
    <col min="10" max="11" width="13.28515625" bestFit="1" customWidth="1"/>
  </cols>
  <sheetData>
    <row r="1" spans="2:11" x14ac:dyDescent="0.25">
      <c r="K1" s="1" t="s">
        <v>334</v>
      </c>
    </row>
    <row r="2" spans="2:11" x14ac:dyDescent="0.25">
      <c r="K2" s="1"/>
    </row>
    <row r="3" spans="2:11" ht="23.25" customHeight="1" x14ac:dyDescent="0.25">
      <c r="B3" s="1" t="s">
        <v>477</v>
      </c>
    </row>
    <row r="4" spans="2:11" ht="21.75" customHeight="1" x14ac:dyDescent="0.25">
      <c r="B4" s="13" t="s">
        <v>471</v>
      </c>
      <c r="C4" s="37"/>
      <c r="D4" s="37"/>
      <c r="E4" s="37"/>
      <c r="F4" s="37"/>
      <c r="G4" s="37"/>
      <c r="H4" s="37"/>
      <c r="I4" s="37" t="s">
        <v>472</v>
      </c>
      <c r="J4" s="37"/>
      <c r="K4" s="37"/>
    </row>
    <row r="6" spans="2:11" ht="45" x14ac:dyDescent="0.25">
      <c r="B6" s="4"/>
      <c r="C6" s="11" t="s">
        <v>167</v>
      </c>
      <c r="D6" s="13" t="s">
        <v>473</v>
      </c>
      <c r="E6" s="13" t="s">
        <v>323</v>
      </c>
      <c r="F6" s="13" t="s">
        <v>474</v>
      </c>
      <c r="G6" s="13" t="s">
        <v>168</v>
      </c>
      <c r="H6" s="13" t="s">
        <v>169</v>
      </c>
      <c r="I6" s="13" t="s">
        <v>475</v>
      </c>
      <c r="J6" s="13" t="s">
        <v>327</v>
      </c>
      <c r="K6" s="13" t="s">
        <v>328</v>
      </c>
    </row>
    <row r="7" spans="2:11" x14ac:dyDescent="0.25">
      <c r="C7" s="34" t="s">
        <v>58</v>
      </c>
      <c r="D7" s="34" t="s">
        <v>58</v>
      </c>
      <c r="E7" s="34" t="s">
        <v>58</v>
      </c>
      <c r="F7" s="34" t="s">
        <v>58</v>
      </c>
      <c r="G7" s="34" t="s">
        <v>58</v>
      </c>
      <c r="H7" s="34" t="s">
        <v>58</v>
      </c>
      <c r="I7" s="34" t="s">
        <v>58</v>
      </c>
      <c r="J7" s="34" t="s">
        <v>58</v>
      </c>
      <c r="K7" s="34" t="s">
        <v>58</v>
      </c>
    </row>
    <row r="8" spans="2:11" ht="30" x14ac:dyDescent="0.25">
      <c r="B8" s="2" t="s">
        <v>324</v>
      </c>
      <c r="C8" s="46">
        <v>23733</v>
      </c>
      <c r="D8" s="46">
        <v>2314908</v>
      </c>
      <c r="E8" s="46">
        <v>820327</v>
      </c>
      <c r="F8" s="46">
        <v>1781832</v>
      </c>
      <c r="G8" s="59">
        <v>282430</v>
      </c>
      <c r="H8" s="46">
        <v>159934</v>
      </c>
      <c r="I8" s="46">
        <v>252582</v>
      </c>
      <c r="J8" s="46">
        <v>5635746</v>
      </c>
      <c r="K8" s="46">
        <v>5382345</v>
      </c>
    </row>
    <row r="9" spans="2:11" x14ac:dyDescent="0.25">
      <c r="B9" s="2" t="s">
        <v>566</v>
      </c>
      <c r="C9" s="46">
        <v>609</v>
      </c>
      <c r="D9" s="46">
        <v>32097</v>
      </c>
      <c r="E9" s="46">
        <v>42399</v>
      </c>
      <c r="F9" s="46">
        <v>41981</v>
      </c>
      <c r="G9" s="46">
        <v>44259</v>
      </c>
      <c r="H9" s="46">
        <v>5385</v>
      </c>
      <c r="I9" s="46">
        <v>-166730</v>
      </c>
      <c r="J9" s="42" t="s">
        <v>21</v>
      </c>
      <c r="K9" s="42" t="s">
        <v>21</v>
      </c>
    </row>
    <row r="10" spans="2:11" x14ac:dyDescent="0.25">
      <c r="B10" s="2" t="s">
        <v>170</v>
      </c>
      <c r="C10" s="42" t="s">
        <v>535</v>
      </c>
      <c r="D10" s="46">
        <v>158</v>
      </c>
      <c r="E10" s="42" t="s">
        <v>535</v>
      </c>
      <c r="F10" s="42" t="s">
        <v>535</v>
      </c>
      <c r="G10" s="46">
        <v>1340</v>
      </c>
      <c r="H10" s="42" t="s">
        <v>535</v>
      </c>
      <c r="I10" s="46">
        <v>268922</v>
      </c>
      <c r="J10" s="46">
        <v>270420</v>
      </c>
      <c r="K10" s="46">
        <v>269627</v>
      </c>
    </row>
    <row r="11" spans="2:11" x14ac:dyDescent="0.25">
      <c r="B11" s="2" t="s">
        <v>171</v>
      </c>
      <c r="C11" s="42" t="s">
        <v>535</v>
      </c>
      <c r="D11" s="42" t="s">
        <v>535</v>
      </c>
      <c r="E11" s="42" t="s">
        <v>535</v>
      </c>
      <c r="F11" s="42" t="s">
        <v>535</v>
      </c>
      <c r="G11" s="42" t="s">
        <v>21</v>
      </c>
      <c r="H11" s="42" t="s">
        <v>535</v>
      </c>
      <c r="I11" s="42" t="s">
        <v>535</v>
      </c>
      <c r="J11" s="42" t="s">
        <v>535</v>
      </c>
      <c r="K11" s="42" t="s">
        <v>535</v>
      </c>
    </row>
    <row r="12" spans="2:11" x14ac:dyDescent="0.25">
      <c r="B12" s="3" t="s">
        <v>172</v>
      </c>
      <c r="C12" s="42" t="s">
        <v>535</v>
      </c>
      <c r="D12" s="48">
        <v>-5827</v>
      </c>
      <c r="E12" s="48">
        <v>-3422</v>
      </c>
      <c r="F12" s="48">
        <v>-466</v>
      </c>
      <c r="G12" s="48">
        <v>-9339</v>
      </c>
      <c r="H12" s="48">
        <v>-1965</v>
      </c>
      <c r="I12" s="42" t="s">
        <v>535</v>
      </c>
      <c r="J12" s="48">
        <v>-21019</v>
      </c>
      <c r="K12" s="48">
        <v>-16226</v>
      </c>
    </row>
    <row r="13" spans="2:11" ht="30" x14ac:dyDescent="0.25">
      <c r="B13" s="21" t="s">
        <v>325</v>
      </c>
      <c r="C13" s="57">
        <f>SUM(C8:C12)</f>
        <v>24342</v>
      </c>
      <c r="D13" s="57">
        <f t="shared" ref="D13:K13" si="0">SUM(D8:D12)</f>
        <v>2341336</v>
      </c>
      <c r="E13" s="57">
        <f t="shared" si="0"/>
        <v>859304</v>
      </c>
      <c r="F13" s="57">
        <f t="shared" si="0"/>
        <v>1823347</v>
      </c>
      <c r="G13" s="57">
        <f t="shared" si="0"/>
        <v>318690</v>
      </c>
      <c r="H13" s="57">
        <f t="shared" si="0"/>
        <v>163354</v>
      </c>
      <c r="I13" s="57">
        <f t="shared" si="0"/>
        <v>354774</v>
      </c>
      <c r="J13" s="57">
        <f t="shared" si="0"/>
        <v>5885147</v>
      </c>
      <c r="K13" s="57">
        <f t="shared" si="0"/>
        <v>5635746</v>
      </c>
    </row>
    <row r="14" spans="2:11" ht="30" x14ac:dyDescent="0.25">
      <c r="B14" s="2" t="s">
        <v>567</v>
      </c>
      <c r="C14" s="42" t="s">
        <v>535</v>
      </c>
      <c r="D14" s="54">
        <v>-879292</v>
      </c>
      <c r="E14" s="46">
        <v>-326907</v>
      </c>
      <c r="F14" s="46">
        <v>-605973</v>
      </c>
      <c r="G14" s="54">
        <v>-153462</v>
      </c>
      <c r="H14" s="54">
        <v>-104764</v>
      </c>
      <c r="I14" s="42" t="s">
        <v>535</v>
      </c>
      <c r="J14" s="54">
        <v>-2070398</v>
      </c>
      <c r="K14" s="54">
        <v>-1929456</v>
      </c>
    </row>
    <row r="15" spans="2:11" ht="30" x14ac:dyDescent="0.25">
      <c r="B15" s="2" t="s">
        <v>173</v>
      </c>
      <c r="C15" s="42" t="s">
        <v>535</v>
      </c>
      <c r="D15" s="54">
        <v>-60959</v>
      </c>
      <c r="E15" s="46">
        <v>-25240</v>
      </c>
      <c r="F15" s="46">
        <v>-47543</v>
      </c>
      <c r="G15" s="54">
        <v>-13893</v>
      </c>
      <c r="H15" s="54">
        <v>-12764</v>
      </c>
      <c r="I15" s="42" t="s">
        <v>535</v>
      </c>
      <c r="J15" s="54">
        <v>-160399</v>
      </c>
      <c r="K15" s="54">
        <v>-153648</v>
      </c>
    </row>
    <row r="16" spans="2:11" x14ac:dyDescent="0.25">
      <c r="B16" s="3" t="s">
        <v>172</v>
      </c>
      <c r="C16" s="40" t="s">
        <v>535</v>
      </c>
      <c r="D16" s="48">
        <v>4967</v>
      </c>
      <c r="E16" s="48">
        <v>2270</v>
      </c>
      <c r="F16" s="48">
        <v>455</v>
      </c>
      <c r="G16" s="48">
        <v>8780</v>
      </c>
      <c r="H16" s="48">
        <v>1955</v>
      </c>
      <c r="I16" s="40" t="s">
        <v>535</v>
      </c>
      <c r="J16" s="48">
        <v>18427</v>
      </c>
      <c r="K16" s="48">
        <v>12706</v>
      </c>
    </row>
    <row r="17" spans="2:11" ht="30" x14ac:dyDescent="0.25">
      <c r="B17" s="21" t="s">
        <v>568</v>
      </c>
      <c r="C17" s="42" t="s">
        <v>535</v>
      </c>
      <c r="D17" s="57">
        <f>SUM(D14:D16)</f>
        <v>-935284</v>
      </c>
      <c r="E17" s="57">
        <f t="shared" ref="E17:K17" si="1">SUM(E14:E16)</f>
        <v>-349877</v>
      </c>
      <c r="F17" s="57">
        <f t="shared" si="1"/>
        <v>-653061</v>
      </c>
      <c r="G17" s="57">
        <f t="shared" si="1"/>
        <v>-158575</v>
      </c>
      <c r="H17" s="57">
        <f t="shared" si="1"/>
        <v>-115573</v>
      </c>
      <c r="I17" s="42" t="s">
        <v>535</v>
      </c>
      <c r="J17" s="57">
        <f t="shared" si="1"/>
        <v>-2212370</v>
      </c>
      <c r="K17" s="57">
        <f t="shared" si="1"/>
        <v>-2070398</v>
      </c>
    </row>
    <row r="18" spans="2:11" s="1" customFormat="1" ht="50.25" customHeight="1" thickBot="1" x14ac:dyDescent="0.3">
      <c r="B18" s="91" t="s">
        <v>326</v>
      </c>
      <c r="C18" s="117">
        <f>SUM(C13,C17)</f>
        <v>24342</v>
      </c>
      <c r="D18" s="117">
        <f>SUM(D13,D17)</f>
        <v>1406052</v>
      </c>
      <c r="E18" s="117">
        <f t="shared" ref="E18:K18" si="2">SUM(E13,E17)</f>
        <v>509427</v>
      </c>
      <c r="F18" s="117">
        <f t="shared" si="2"/>
        <v>1170286</v>
      </c>
      <c r="G18" s="117">
        <f t="shared" si="2"/>
        <v>160115</v>
      </c>
      <c r="H18" s="117">
        <f t="shared" si="2"/>
        <v>47781</v>
      </c>
      <c r="I18" s="117">
        <f t="shared" si="2"/>
        <v>354774</v>
      </c>
      <c r="J18" s="117">
        <f t="shared" si="2"/>
        <v>3672777</v>
      </c>
      <c r="K18" s="117">
        <f t="shared" si="2"/>
        <v>3565348</v>
      </c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B1:L34"/>
  <sheetViews>
    <sheetView workbookViewId="0">
      <selection activeCell="J20" sqref="J20"/>
    </sheetView>
  </sheetViews>
  <sheetFormatPr defaultRowHeight="15" x14ac:dyDescent="0.25"/>
  <cols>
    <col min="2" max="2" width="52.42578125" customWidth="1"/>
    <col min="3" max="3" width="18.28515625" customWidth="1"/>
    <col min="4" max="4" width="13" customWidth="1"/>
    <col min="5" max="5" width="12.5703125" customWidth="1"/>
    <col min="6" max="6" width="15.140625" customWidth="1"/>
    <col min="7" max="7" width="13.42578125" customWidth="1"/>
    <col min="8" max="9" width="13.28515625" bestFit="1" customWidth="1"/>
    <col min="10" max="10" width="11.42578125" customWidth="1"/>
  </cols>
  <sheetData>
    <row r="1" spans="2:12" x14ac:dyDescent="0.25">
      <c r="H1" s="1"/>
      <c r="I1" s="1"/>
      <c r="J1" s="1" t="s">
        <v>333</v>
      </c>
    </row>
    <row r="2" spans="2:12" x14ac:dyDescent="0.25">
      <c r="H2" s="1"/>
      <c r="J2" s="1"/>
    </row>
    <row r="3" spans="2:12" ht="15.75" thickBot="1" x14ac:dyDescent="0.3">
      <c r="B3" s="99" t="s">
        <v>476</v>
      </c>
      <c r="C3" s="99"/>
      <c r="D3" s="99"/>
      <c r="E3" s="99"/>
      <c r="F3" s="99"/>
      <c r="G3" s="99"/>
      <c r="H3" s="99"/>
      <c r="I3" s="99"/>
      <c r="J3" s="99"/>
    </row>
    <row r="4" spans="2:12" ht="23.25" customHeight="1" x14ac:dyDescent="0.25">
      <c r="B4" s="13" t="s">
        <v>471</v>
      </c>
      <c r="C4" s="37"/>
      <c r="D4" s="37"/>
      <c r="E4" s="37"/>
      <c r="F4" s="37"/>
      <c r="G4" s="37" t="s">
        <v>581</v>
      </c>
      <c r="H4" s="37"/>
      <c r="I4" s="37"/>
      <c r="J4" s="37"/>
      <c r="K4" s="34"/>
    </row>
    <row r="6" spans="2:12" ht="30" x14ac:dyDescent="0.25">
      <c r="B6" s="4"/>
      <c r="C6" s="11" t="s">
        <v>335</v>
      </c>
      <c r="D6" s="13" t="s">
        <v>329</v>
      </c>
      <c r="E6" s="13" t="s">
        <v>330</v>
      </c>
      <c r="F6" s="11" t="s">
        <v>558</v>
      </c>
      <c r="G6" s="13" t="s">
        <v>331</v>
      </c>
      <c r="H6" s="13" t="s">
        <v>332</v>
      </c>
    </row>
    <row r="7" spans="2:12" x14ac:dyDescent="0.25">
      <c r="C7" s="34" t="s">
        <v>490</v>
      </c>
      <c r="D7" s="34" t="s">
        <v>290</v>
      </c>
      <c r="E7" s="34" t="s">
        <v>491</v>
      </c>
      <c r="F7" s="34" t="s">
        <v>272</v>
      </c>
      <c r="G7" s="34" t="s">
        <v>58</v>
      </c>
      <c r="H7" s="34" t="s">
        <v>58</v>
      </c>
      <c r="I7" s="34"/>
      <c r="K7" s="34"/>
      <c r="L7" s="34"/>
    </row>
    <row r="8" spans="2:12" x14ac:dyDescent="0.25">
      <c r="B8" s="12" t="s">
        <v>8</v>
      </c>
    </row>
    <row r="9" spans="2:12" x14ac:dyDescent="0.25">
      <c r="B9" s="2" t="s">
        <v>478</v>
      </c>
      <c r="C9" s="46">
        <v>1412734</v>
      </c>
      <c r="D9" s="42" t="s">
        <v>540</v>
      </c>
      <c r="E9" s="46">
        <f>SUM(C9:D9)</f>
        <v>1412734</v>
      </c>
      <c r="F9" s="42" t="s">
        <v>540</v>
      </c>
      <c r="G9" s="46">
        <f>SUM(E9:F9)</f>
        <v>1412734</v>
      </c>
      <c r="H9" s="46">
        <v>1309278</v>
      </c>
    </row>
    <row r="10" spans="2:12" x14ac:dyDescent="0.25">
      <c r="B10" s="2" t="s">
        <v>569</v>
      </c>
      <c r="C10" s="46">
        <v>333726</v>
      </c>
      <c r="D10" s="46">
        <v>67101</v>
      </c>
      <c r="E10" s="46">
        <f>SUM(C10:D10)</f>
        <v>400827</v>
      </c>
      <c r="F10" s="40" t="s">
        <v>540</v>
      </c>
      <c r="G10" s="46">
        <f t="shared" ref="G10:G34" si="0">SUM(E10:F10)</f>
        <v>400827</v>
      </c>
      <c r="H10" s="46">
        <v>236090</v>
      </c>
    </row>
    <row r="11" spans="2:12" ht="20.25" customHeight="1" x14ac:dyDescent="0.25">
      <c r="B11" s="21"/>
      <c r="C11" s="81">
        <f>SUM(C9:C10)</f>
        <v>1746460</v>
      </c>
      <c r="D11" s="81">
        <f>SUM(D9:D10)</f>
        <v>67101</v>
      </c>
      <c r="E11" s="81">
        <f>SUM(E9:E10)</f>
        <v>1813561</v>
      </c>
      <c r="F11" s="169" t="s">
        <v>540</v>
      </c>
      <c r="G11" s="81">
        <f t="shared" si="0"/>
        <v>1813561</v>
      </c>
      <c r="H11" s="81">
        <f>SUM(H9:H10)</f>
        <v>1545368</v>
      </c>
    </row>
    <row r="12" spans="2:12" ht="30" x14ac:dyDescent="0.25">
      <c r="B12" s="2" t="s">
        <v>9</v>
      </c>
      <c r="C12" s="46"/>
      <c r="D12" s="46"/>
      <c r="E12" s="46"/>
      <c r="F12" s="46"/>
      <c r="G12" s="46"/>
      <c r="H12" s="46"/>
    </row>
    <row r="13" spans="2:12" x14ac:dyDescent="0.25">
      <c r="B13" s="2" t="s">
        <v>479</v>
      </c>
      <c r="C13" s="46">
        <v>103331</v>
      </c>
      <c r="D13" s="42" t="s">
        <v>540</v>
      </c>
      <c r="E13" s="46">
        <f t="shared" ref="E13:E33" si="1">SUM(C13:D13)</f>
        <v>103331</v>
      </c>
      <c r="F13" s="42" t="s">
        <v>540</v>
      </c>
      <c r="G13" s="46">
        <f t="shared" si="0"/>
        <v>103331</v>
      </c>
      <c r="H13" s="46">
        <v>89008</v>
      </c>
    </row>
    <row r="14" spans="2:12" x14ac:dyDescent="0.25">
      <c r="B14" s="2" t="s">
        <v>480</v>
      </c>
      <c r="C14" s="46">
        <v>135381</v>
      </c>
      <c r="D14" s="69">
        <v>11267</v>
      </c>
      <c r="E14" s="46">
        <f t="shared" si="1"/>
        <v>146648</v>
      </c>
      <c r="F14" s="46">
        <v>-601</v>
      </c>
      <c r="G14" s="46">
        <f t="shared" si="0"/>
        <v>146047</v>
      </c>
      <c r="H14" s="46">
        <v>133036</v>
      </c>
    </row>
    <row r="15" spans="2:12" x14ac:dyDescent="0.25">
      <c r="B15" s="2" t="s">
        <v>481</v>
      </c>
      <c r="C15" s="46">
        <v>51396</v>
      </c>
      <c r="D15" s="46">
        <v>832932</v>
      </c>
      <c r="E15" s="46">
        <f t="shared" si="1"/>
        <v>884328</v>
      </c>
      <c r="F15" s="46">
        <v>-817955</v>
      </c>
      <c r="G15" s="46">
        <f t="shared" si="0"/>
        <v>66373</v>
      </c>
      <c r="H15" s="46">
        <v>97978</v>
      </c>
    </row>
    <row r="16" spans="2:12" x14ac:dyDescent="0.25">
      <c r="B16" s="2" t="s">
        <v>482</v>
      </c>
      <c r="C16" s="46">
        <v>4074</v>
      </c>
      <c r="D16" s="46">
        <v>793</v>
      </c>
      <c r="E16" s="46">
        <f t="shared" si="1"/>
        <v>4867</v>
      </c>
      <c r="F16" s="42" t="s">
        <v>540</v>
      </c>
      <c r="G16" s="46">
        <f t="shared" si="0"/>
        <v>4867</v>
      </c>
      <c r="H16" s="46">
        <v>6053</v>
      </c>
    </row>
    <row r="17" spans="2:8" x14ac:dyDescent="0.25">
      <c r="B17" s="2" t="s">
        <v>483</v>
      </c>
      <c r="C17" s="46">
        <v>66469</v>
      </c>
      <c r="D17" s="42" t="s">
        <v>540</v>
      </c>
      <c r="E17" s="46">
        <f t="shared" si="1"/>
        <v>66469</v>
      </c>
      <c r="F17" s="42" t="s">
        <v>540</v>
      </c>
      <c r="G17" s="46">
        <f t="shared" si="0"/>
        <v>66469</v>
      </c>
      <c r="H17" s="46">
        <v>23794</v>
      </c>
    </row>
    <row r="18" spans="2:8" x14ac:dyDescent="0.25">
      <c r="B18" s="2" t="s">
        <v>484</v>
      </c>
      <c r="C18" s="46">
        <v>123400</v>
      </c>
      <c r="D18" s="46">
        <v>90527</v>
      </c>
      <c r="E18" s="46">
        <f t="shared" si="1"/>
        <v>213927</v>
      </c>
      <c r="F18" s="46">
        <v>-39557</v>
      </c>
      <c r="G18" s="46">
        <f t="shared" si="0"/>
        <v>174370</v>
      </c>
      <c r="H18" s="46">
        <v>174044</v>
      </c>
    </row>
    <row r="19" spans="2:8" x14ac:dyDescent="0.25">
      <c r="B19" s="3" t="s">
        <v>421</v>
      </c>
      <c r="C19" s="46">
        <v>25523</v>
      </c>
      <c r="D19" s="48">
        <v>14557</v>
      </c>
      <c r="E19" s="46">
        <f>SUM(C19:D19)</f>
        <v>40080</v>
      </c>
      <c r="F19" s="48">
        <v>-269</v>
      </c>
      <c r="G19" s="46">
        <f t="shared" si="0"/>
        <v>39811</v>
      </c>
      <c r="H19" s="48">
        <v>40269</v>
      </c>
    </row>
    <row r="20" spans="2:8" x14ac:dyDescent="0.25">
      <c r="B20" s="21"/>
      <c r="C20" s="81">
        <f>SUM(C13:C19)</f>
        <v>509574</v>
      </c>
      <c r="D20" s="81">
        <f>SUM(D13:D19)</f>
        <v>950076</v>
      </c>
      <c r="E20" s="81">
        <f>SUM(E13:E19)</f>
        <v>1459650</v>
      </c>
      <c r="F20" s="81">
        <f>SUM(F13:F19)</f>
        <v>-858382</v>
      </c>
      <c r="G20" s="81">
        <f>SUM(E20:F20)</f>
        <v>601268</v>
      </c>
      <c r="H20" s="81">
        <f>SUM(H13:H19)</f>
        <v>564182</v>
      </c>
    </row>
    <row r="21" spans="2:8" ht="21.75" customHeight="1" x14ac:dyDescent="0.25">
      <c r="B21" s="2" t="s">
        <v>174</v>
      </c>
      <c r="C21" s="54">
        <v>24001</v>
      </c>
      <c r="D21" s="47" t="s">
        <v>21</v>
      </c>
      <c r="E21" s="46">
        <f t="shared" si="1"/>
        <v>24001</v>
      </c>
      <c r="F21" s="46">
        <v>-732</v>
      </c>
      <c r="G21" s="46">
        <f t="shared" si="0"/>
        <v>23269</v>
      </c>
      <c r="H21" s="54">
        <v>13951</v>
      </c>
    </row>
    <row r="22" spans="2:8" x14ac:dyDescent="0.25">
      <c r="B22" s="21"/>
      <c r="C22" s="81">
        <f>SUM(C11,C20,C21)</f>
        <v>2280035</v>
      </c>
      <c r="D22" s="81">
        <f>SUM(D11,D20,D21)</f>
        <v>1017177</v>
      </c>
      <c r="E22" s="81">
        <f>SUM(E11,E20,E21)</f>
        <v>3297212</v>
      </c>
      <c r="F22" s="81">
        <f>SUM(F11,F20,F21)</f>
        <v>-859114</v>
      </c>
      <c r="G22" s="81">
        <f>SUM(E22:F22)</f>
        <v>2438098</v>
      </c>
      <c r="H22" s="81">
        <f>SUM(H11,H20,H21)</f>
        <v>2123501</v>
      </c>
    </row>
    <row r="23" spans="2:8" x14ac:dyDescent="0.25">
      <c r="B23" s="12" t="s">
        <v>15</v>
      </c>
      <c r="C23" s="46"/>
      <c r="D23" s="46"/>
      <c r="E23" s="46"/>
      <c r="F23" s="46"/>
      <c r="G23" s="46"/>
      <c r="H23" s="46"/>
    </row>
    <row r="24" spans="2:8" x14ac:dyDescent="0.25">
      <c r="B24" s="2" t="s">
        <v>485</v>
      </c>
      <c r="C24" s="46">
        <v>1057842</v>
      </c>
      <c r="D24" s="46">
        <v>30340</v>
      </c>
      <c r="E24" s="46">
        <f t="shared" si="1"/>
        <v>1088182</v>
      </c>
      <c r="F24" s="46">
        <v>-728813</v>
      </c>
      <c r="G24" s="46">
        <v>359369</v>
      </c>
      <c r="H24" s="46">
        <v>256680</v>
      </c>
    </row>
    <row r="25" spans="2:8" x14ac:dyDescent="0.25">
      <c r="B25" s="2" t="s">
        <v>486</v>
      </c>
      <c r="C25" s="46">
        <v>580762</v>
      </c>
      <c r="D25" s="46">
        <v>356866</v>
      </c>
      <c r="E25" s="46">
        <f t="shared" si="1"/>
        <v>937628</v>
      </c>
      <c r="F25" s="46">
        <v>-136851</v>
      </c>
      <c r="G25" s="46">
        <f t="shared" si="0"/>
        <v>800777</v>
      </c>
      <c r="H25" s="46">
        <v>867301</v>
      </c>
    </row>
    <row r="26" spans="2:8" x14ac:dyDescent="0.25">
      <c r="B26" s="2" t="s">
        <v>487</v>
      </c>
      <c r="C26" s="46">
        <v>440881</v>
      </c>
      <c r="D26" s="46">
        <v>569357</v>
      </c>
      <c r="E26" s="46">
        <f t="shared" si="1"/>
        <v>1010238</v>
      </c>
      <c r="F26" s="46">
        <v>8095</v>
      </c>
      <c r="G26" s="46">
        <f t="shared" si="0"/>
        <v>1018333</v>
      </c>
      <c r="H26" s="46">
        <v>919163</v>
      </c>
    </row>
    <row r="27" spans="2:8" x14ac:dyDescent="0.25">
      <c r="B27" s="2" t="s">
        <v>488</v>
      </c>
      <c r="C27" s="46">
        <v>6736</v>
      </c>
      <c r="D27" s="46">
        <v>3513</v>
      </c>
      <c r="E27" s="46">
        <f t="shared" si="1"/>
        <v>10249</v>
      </c>
      <c r="F27" s="46">
        <v>-1269</v>
      </c>
      <c r="G27" s="46">
        <f t="shared" si="0"/>
        <v>8980</v>
      </c>
      <c r="H27" s="46">
        <v>4025</v>
      </c>
    </row>
    <row r="28" spans="2:8" x14ac:dyDescent="0.25">
      <c r="B28" s="2" t="s">
        <v>489</v>
      </c>
      <c r="C28" s="46">
        <v>121618</v>
      </c>
      <c r="D28" s="46">
        <v>39115</v>
      </c>
      <c r="E28" s="46">
        <f t="shared" si="1"/>
        <v>160733</v>
      </c>
      <c r="F28" s="46">
        <v>-334</v>
      </c>
      <c r="G28" s="46">
        <f t="shared" si="0"/>
        <v>160399</v>
      </c>
      <c r="H28" s="46">
        <v>153648</v>
      </c>
    </row>
    <row r="29" spans="2:8" ht="20.25" customHeight="1" x14ac:dyDescent="0.25">
      <c r="B29" s="21"/>
      <c r="C29" s="81">
        <f>SUM(C24:C28)</f>
        <v>2207839</v>
      </c>
      <c r="D29" s="81">
        <f>SUM(D24:D28)</f>
        <v>999191</v>
      </c>
      <c r="E29" s="81">
        <f>SUM(E24:E28)</f>
        <v>3207030</v>
      </c>
      <c r="F29" s="81">
        <f>SUM(F24:F28)</f>
        <v>-859172</v>
      </c>
      <c r="G29" s="81">
        <f t="shared" si="0"/>
        <v>2347858</v>
      </c>
      <c r="H29" s="81">
        <f>SUM(H24:H28)</f>
        <v>2200817</v>
      </c>
    </row>
    <row r="30" spans="2:8" x14ac:dyDescent="0.25">
      <c r="B30" s="12" t="s">
        <v>13</v>
      </c>
      <c r="C30" s="140">
        <v>72196</v>
      </c>
      <c r="D30" s="140">
        <v>17986</v>
      </c>
      <c r="E30" s="56">
        <f t="shared" si="1"/>
        <v>90182</v>
      </c>
      <c r="F30" s="140">
        <v>58</v>
      </c>
      <c r="G30" s="56">
        <f t="shared" si="0"/>
        <v>90240</v>
      </c>
      <c r="H30" s="140">
        <v>-77316</v>
      </c>
    </row>
    <row r="31" spans="2:8" x14ac:dyDescent="0.25">
      <c r="B31" s="2" t="s">
        <v>570</v>
      </c>
      <c r="C31" s="46"/>
      <c r="D31" s="46"/>
      <c r="E31" s="46"/>
      <c r="F31" s="46"/>
      <c r="G31" s="46"/>
      <c r="H31" s="46"/>
    </row>
    <row r="32" spans="2:8" x14ac:dyDescent="0.25">
      <c r="B32" s="2" t="s">
        <v>420</v>
      </c>
      <c r="C32" s="46">
        <v>-77249</v>
      </c>
      <c r="D32" s="42" t="s">
        <v>540</v>
      </c>
      <c r="E32" s="46">
        <f t="shared" si="1"/>
        <v>-77249</v>
      </c>
      <c r="F32" s="42" t="s">
        <v>540</v>
      </c>
      <c r="G32" s="46">
        <f t="shared" si="0"/>
        <v>-77249</v>
      </c>
      <c r="H32" s="46">
        <v>-110635</v>
      </c>
    </row>
    <row r="33" spans="2:8" x14ac:dyDescent="0.25">
      <c r="B33" s="2" t="s">
        <v>421</v>
      </c>
      <c r="C33" s="46">
        <v>77249</v>
      </c>
      <c r="D33" s="42" t="s">
        <v>540</v>
      </c>
      <c r="E33" s="46">
        <f t="shared" si="1"/>
        <v>77249</v>
      </c>
      <c r="F33" s="42" t="s">
        <v>540</v>
      </c>
      <c r="G33" s="46">
        <f t="shared" si="0"/>
        <v>77249</v>
      </c>
      <c r="H33" s="46">
        <v>110635</v>
      </c>
    </row>
    <row r="34" spans="2:8" ht="27" customHeight="1" thickBot="1" x14ac:dyDescent="0.3">
      <c r="B34" s="91" t="s">
        <v>492</v>
      </c>
      <c r="C34" s="117">
        <f>SUM(C30:C33)</f>
        <v>72196</v>
      </c>
      <c r="D34" s="117">
        <f>SUM(D30:D33)</f>
        <v>17986</v>
      </c>
      <c r="E34" s="117">
        <f>SUM(E30:E33)</f>
        <v>90182</v>
      </c>
      <c r="F34" s="117">
        <f>SUM(F30:F33)</f>
        <v>58</v>
      </c>
      <c r="G34" s="117">
        <f t="shared" si="0"/>
        <v>90240</v>
      </c>
      <c r="H34" s="117">
        <f>SUM(H30:H33)</f>
        <v>-77316</v>
      </c>
    </row>
  </sheetData>
  <pageMargins left="0.7" right="0.7" top="0.75" bottom="0.75" header="0.3" footer="0.3"/>
  <pageSetup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B2:F14"/>
  <sheetViews>
    <sheetView workbookViewId="0">
      <selection activeCell="M17" sqref="M17"/>
    </sheetView>
  </sheetViews>
  <sheetFormatPr defaultRowHeight="15" x14ac:dyDescent="0.25"/>
  <cols>
    <col min="2" max="2" width="27.7109375" customWidth="1"/>
    <col min="3" max="3" width="14" customWidth="1"/>
    <col min="4" max="4" width="13.5703125" customWidth="1"/>
    <col min="5" max="5" width="11.140625" customWidth="1"/>
    <col min="6" max="6" width="6.140625" customWidth="1"/>
  </cols>
  <sheetData>
    <row r="2" spans="2:6" ht="15.75" x14ac:dyDescent="0.25">
      <c r="B2" s="105" t="s">
        <v>493</v>
      </c>
    </row>
    <row r="4" spans="2:6" ht="76.5" customHeight="1" thickBot="1" x14ac:dyDescent="0.3">
      <c r="B4" s="195" t="s">
        <v>582</v>
      </c>
      <c r="C4" s="195"/>
      <c r="D4" s="195"/>
      <c r="E4" s="195"/>
      <c r="F4" s="195"/>
    </row>
    <row r="5" spans="2:6" ht="15" customHeight="1" x14ac:dyDescent="0.25">
      <c r="B5" t="s">
        <v>185</v>
      </c>
      <c r="C5" s="1"/>
      <c r="D5" s="1"/>
      <c r="E5" s="1"/>
    </row>
    <row r="6" spans="2:6" ht="15.75" thickBot="1" x14ac:dyDescent="0.3">
      <c r="C6" s="141" t="s">
        <v>181</v>
      </c>
      <c r="D6" s="141" t="s">
        <v>182</v>
      </c>
      <c r="E6" s="141" t="s">
        <v>183</v>
      </c>
    </row>
    <row r="7" spans="2:6" x14ac:dyDescent="0.25">
      <c r="B7" s="2" t="s">
        <v>176</v>
      </c>
      <c r="C7" s="128">
        <v>2481321</v>
      </c>
      <c r="D7" s="128">
        <v>2438098</v>
      </c>
      <c r="E7" s="128">
        <v>2123501</v>
      </c>
    </row>
    <row r="8" spans="2:6" x14ac:dyDescent="0.25">
      <c r="B8" s="2" t="s">
        <v>177</v>
      </c>
      <c r="C8" s="128">
        <v>2253084</v>
      </c>
      <c r="D8" s="128">
        <v>2347858</v>
      </c>
      <c r="E8" s="128">
        <v>2200817</v>
      </c>
    </row>
    <row r="9" spans="2:6" ht="21" customHeight="1" x14ac:dyDescent="0.25">
      <c r="B9" s="21" t="s">
        <v>175</v>
      </c>
      <c r="C9" s="38">
        <f>C7-C8</f>
        <v>228237</v>
      </c>
      <c r="D9" s="38">
        <f>D7-D8</f>
        <v>90240</v>
      </c>
      <c r="E9" s="38">
        <f>E7-E8</f>
        <v>-77316</v>
      </c>
    </row>
    <row r="10" spans="2:6" x14ac:dyDescent="0.25">
      <c r="B10" s="2" t="s">
        <v>178</v>
      </c>
      <c r="C10" s="36"/>
      <c r="D10" s="36">
        <v>656890</v>
      </c>
      <c r="E10" s="36">
        <v>539808</v>
      </c>
    </row>
    <row r="11" spans="2:6" x14ac:dyDescent="0.25">
      <c r="B11" s="3" t="s">
        <v>179</v>
      </c>
      <c r="C11" s="37"/>
      <c r="D11" s="37">
        <v>1994948</v>
      </c>
      <c r="E11" s="37">
        <v>1850768</v>
      </c>
    </row>
    <row r="12" spans="2:6" ht="21" customHeight="1" x14ac:dyDescent="0.25">
      <c r="B12" s="2" t="s">
        <v>180</v>
      </c>
      <c r="C12" s="36"/>
      <c r="D12" s="39">
        <f>D10-D11</f>
        <v>-1338058</v>
      </c>
      <c r="E12" s="39">
        <f>E10-E11</f>
        <v>-1310960</v>
      </c>
    </row>
    <row r="13" spans="2:6" ht="30" x14ac:dyDescent="0.25">
      <c r="B13" s="21" t="s">
        <v>336</v>
      </c>
      <c r="C13" s="38"/>
      <c r="D13" s="181">
        <v>3708906</v>
      </c>
      <c r="E13" s="181">
        <v>3591568</v>
      </c>
    </row>
    <row r="14" spans="2:6" ht="30" x14ac:dyDescent="0.25">
      <c r="B14" s="21" t="s">
        <v>337</v>
      </c>
      <c r="C14" s="38"/>
      <c r="D14" s="181">
        <f>D13+D12</f>
        <v>2370848</v>
      </c>
      <c r="E14" s="181">
        <f>E13+E12</f>
        <v>2280608</v>
      </c>
    </row>
  </sheetData>
  <mergeCells count="1">
    <mergeCell ref="B4:F4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B2:G8"/>
  <sheetViews>
    <sheetView workbookViewId="0">
      <selection activeCell="O18" sqref="O18"/>
    </sheetView>
  </sheetViews>
  <sheetFormatPr defaultRowHeight="15" x14ac:dyDescent="0.25"/>
  <cols>
    <col min="2" max="2" width="23.42578125" customWidth="1"/>
    <col min="3" max="3" width="12.5703125" customWidth="1"/>
    <col min="4" max="4" width="15.42578125" customWidth="1"/>
    <col min="5" max="5" width="11.85546875" customWidth="1"/>
    <col min="6" max="7" width="13.28515625" bestFit="1" customWidth="1"/>
  </cols>
  <sheetData>
    <row r="2" spans="2:7" ht="15.75" thickBot="1" x14ac:dyDescent="0.3">
      <c r="B2" s="88" t="s">
        <v>184</v>
      </c>
      <c r="C2" s="89"/>
      <c r="D2" s="89"/>
      <c r="E2" s="89"/>
      <c r="F2" s="89"/>
      <c r="G2" s="89"/>
    </row>
    <row r="3" spans="2:7" ht="17.25" customHeight="1" x14ac:dyDescent="0.25">
      <c r="B3" t="s">
        <v>185</v>
      </c>
    </row>
    <row r="5" spans="2:7" ht="30" x14ac:dyDescent="0.25">
      <c r="C5" s="61" t="s">
        <v>186</v>
      </c>
      <c r="D5" s="61" t="s">
        <v>187</v>
      </c>
      <c r="E5" s="61" t="s">
        <v>188</v>
      </c>
      <c r="F5" s="71" t="s">
        <v>495</v>
      </c>
      <c r="G5" s="71" t="s">
        <v>494</v>
      </c>
    </row>
    <row r="6" spans="2:7" ht="30" x14ac:dyDescent="0.25">
      <c r="B6" s="2" t="s">
        <v>344</v>
      </c>
      <c r="C6" s="36">
        <v>2481321</v>
      </c>
      <c r="D6" s="36">
        <v>-7987</v>
      </c>
      <c r="E6" s="36">
        <f>C6+D6</f>
        <v>2473334</v>
      </c>
      <c r="F6" s="36">
        <v>2438098</v>
      </c>
      <c r="G6" s="36">
        <v>2123501</v>
      </c>
    </row>
    <row r="7" spans="2:7" ht="30" x14ac:dyDescent="0.25">
      <c r="B7" s="3" t="s">
        <v>345</v>
      </c>
      <c r="C7" s="37">
        <v>2253084</v>
      </c>
      <c r="D7" s="37">
        <v>229681</v>
      </c>
      <c r="E7" s="37">
        <f>C7+D7</f>
        <v>2482765</v>
      </c>
      <c r="F7" s="37">
        <v>2347858</v>
      </c>
      <c r="G7" s="37">
        <v>2200817</v>
      </c>
    </row>
    <row r="8" spans="2:7" ht="23.25" customHeight="1" x14ac:dyDescent="0.25">
      <c r="B8" s="2" t="s">
        <v>175</v>
      </c>
      <c r="C8" s="36">
        <f>C6-C7</f>
        <v>228237</v>
      </c>
      <c r="D8" s="36">
        <f>D6-D7</f>
        <v>-237668</v>
      </c>
      <c r="E8" s="36">
        <f>E6-E7</f>
        <v>-9431</v>
      </c>
      <c r="F8" s="36">
        <f>F6-F7</f>
        <v>90240</v>
      </c>
      <c r="G8" s="36">
        <f>G6-G7</f>
        <v>-77316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F22"/>
  <sheetViews>
    <sheetView workbookViewId="0">
      <selection activeCell="K20" sqref="K20"/>
    </sheetView>
  </sheetViews>
  <sheetFormatPr defaultRowHeight="15" x14ac:dyDescent="0.25"/>
  <cols>
    <col min="2" max="2" width="48" customWidth="1"/>
    <col min="4" max="4" width="12.140625" customWidth="1"/>
    <col min="5" max="6" width="11.28515625" bestFit="1" customWidth="1"/>
  </cols>
  <sheetData>
    <row r="2" spans="2:6" ht="15.75" thickBot="1" x14ac:dyDescent="0.3">
      <c r="B2" s="88" t="s">
        <v>18</v>
      </c>
      <c r="C2" s="88"/>
      <c r="D2" s="88"/>
      <c r="E2" s="88"/>
      <c r="F2" s="88"/>
    </row>
    <row r="3" spans="2:6" ht="24.75" customHeight="1" x14ac:dyDescent="0.25">
      <c r="B3" s="13" t="s">
        <v>401</v>
      </c>
      <c r="C3" s="4"/>
      <c r="D3" s="4"/>
      <c r="E3" s="4" t="s">
        <v>241</v>
      </c>
      <c r="F3" s="4"/>
    </row>
    <row r="4" spans="2:6" x14ac:dyDescent="0.25">
      <c r="D4" s="32"/>
      <c r="E4" s="32"/>
      <c r="F4" s="32"/>
    </row>
    <row r="5" spans="2:6" x14ac:dyDescent="0.25">
      <c r="D5" s="34">
        <v>2021</v>
      </c>
      <c r="E5" s="34">
        <v>2021</v>
      </c>
      <c r="F5" s="34">
        <v>2020</v>
      </c>
    </row>
    <row r="6" spans="2:6" ht="30" x14ac:dyDescent="0.25">
      <c r="D6" s="61" t="s">
        <v>239</v>
      </c>
      <c r="E6" s="61" t="s">
        <v>240</v>
      </c>
      <c r="F6" s="61" t="s">
        <v>240</v>
      </c>
    </row>
    <row r="7" spans="2:6" x14ac:dyDescent="0.25">
      <c r="B7" s="13" t="s">
        <v>19</v>
      </c>
      <c r="C7" s="4"/>
      <c r="D7" s="44">
        <v>-1310960</v>
      </c>
      <c r="E7" s="44">
        <v>-1310960</v>
      </c>
      <c r="F7" s="44">
        <v>-1124582</v>
      </c>
    </row>
    <row r="8" spans="2:6" x14ac:dyDescent="0.25">
      <c r="D8" s="36"/>
      <c r="E8" s="36"/>
      <c r="F8" s="36"/>
    </row>
    <row r="9" spans="2:6" x14ac:dyDescent="0.25">
      <c r="B9" t="s">
        <v>20</v>
      </c>
      <c r="D9" s="36"/>
      <c r="E9" s="36"/>
      <c r="F9" s="36"/>
    </row>
    <row r="10" spans="2:6" x14ac:dyDescent="0.25">
      <c r="B10" s="2" t="s">
        <v>422</v>
      </c>
      <c r="D10" s="36">
        <v>228237</v>
      </c>
      <c r="E10" s="36">
        <v>90240</v>
      </c>
      <c r="F10" s="36">
        <v>-77316</v>
      </c>
    </row>
    <row r="11" spans="2:6" x14ac:dyDescent="0.25">
      <c r="B11" s="2" t="s">
        <v>423</v>
      </c>
      <c r="D11" s="36">
        <v>-450005</v>
      </c>
      <c r="E11" s="36">
        <v>-270420</v>
      </c>
      <c r="F11" s="36">
        <v>-269627</v>
      </c>
    </row>
    <row r="12" spans="2:6" x14ac:dyDescent="0.25">
      <c r="B12" s="2" t="s">
        <v>424</v>
      </c>
      <c r="D12" s="36">
        <v>163413</v>
      </c>
      <c r="E12" s="36">
        <v>160399</v>
      </c>
      <c r="F12" s="36">
        <v>153648</v>
      </c>
    </row>
    <row r="13" spans="2:6" ht="18" customHeight="1" x14ac:dyDescent="0.25">
      <c r="B13" s="2" t="s">
        <v>425</v>
      </c>
      <c r="D13" s="36">
        <v>10199</v>
      </c>
      <c r="E13" s="36">
        <v>1982</v>
      </c>
      <c r="F13" s="36">
        <v>3396</v>
      </c>
    </row>
    <row r="14" spans="2:6" ht="16.5" customHeight="1" x14ac:dyDescent="0.25">
      <c r="B14" s="3" t="s">
        <v>426</v>
      </c>
      <c r="C14" s="4"/>
      <c r="D14" s="40" t="s">
        <v>535</v>
      </c>
      <c r="E14" s="37">
        <v>609</v>
      </c>
      <c r="F14" s="37">
        <v>124</v>
      </c>
    </row>
    <row r="15" spans="2:6" ht="30.75" customHeight="1" x14ac:dyDescent="0.25">
      <c r="B15" s="5"/>
      <c r="C15" s="5"/>
      <c r="D15" s="35">
        <f>SUM(D10:D14)</f>
        <v>-48156</v>
      </c>
      <c r="E15" s="35">
        <f>SUM(E10:E14)</f>
        <v>-17190</v>
      </c>
      <c r="F15" s="35">
        <f>SUM(F10:F14)</f>
        <v>-189775</v>
      </c>
    </row>
    <row r="16" spans="2:6" x14ac:dyDescent="0.25">
      <c r="D16" s="36"/>
      <c r="E16" s="36"/>
      <c r="F16" s="36"/>
    </row>
    <row r="17" spans="2:6" x14ac:dyDescent="0.25">
      <c r="B17" s="2" t="s">
        <v>427</v>
      </c>
      <c r="D17" s="36">
        <v>7500</v>
      </c>
      <c r="E17" s="36">
        <v>17111</v>
      </c>
      <c r="F17" s="36">
        <v>13188</v>
      </c>
    </row>
    <row r="18" spans="2:6" x14ac:dyDescent="0.25">
      <c r="B18" s="2" t="s">
        <v>428</v>
      </c>
      <c r="D18" s="36">
        <v>-7500</v>
      </c>
      <c r="E18" s="36">
        <v>-24523</v>
      </c>
      <c r="F18" s="36">
        <v>-14258</v>
      </c>
    </row>
    <row r="19" spans="2:6" x14ac:dyDescent="0.25">
      <c r="B19" s="3" t="s">
        <v>429</v>
      </c>
      <c r="C19" s="4"/>
      <c r="D19" s="40" t="s">
        <v>535</v>
      </c>
      <c r="E19" s="37">
        <v>-2496</v>
      </c>
      <c r="F19" s="37">
        <v>4467</v>
      </c>
    </row>
    <row r="20" spans="2:6" ht="30" customHeight="1" x14ac:dyDescent="0.25">
      <c r="B20" s="5"/>
      <c r="C20" s="5"/>
      <c r="D20" s="40" t="s">
        <v>535</v>
      </c>
      <c r="E20" s="35">
        <v>-9908</v>
      </c>
      <c r="F20" s="35">
        <v>3397</v>
      </c>
    </row>
    <row r="21" spans="2:6" ht="30" x14ac:dyDescent="0.25">
      <c r="B21" s="27" t="s">
        <v>339</v>
      </c>
      <c r="C21" s="5"/>
      <c r="D21" s="38">
        <f>D15</f>
        <v>-48156</v>
      </c>
      <c r="E21" s="38">
        <f>E20+E15</f>
        <v>-27098</v>
      </c>
      <c r="F21" s="38">
        <f>F20+F15</f>
        <v>-186378</v>
      </c>
    </row>
    <row r="22" spans="2:6" ht="30.75" thickBot="1" x14ac:dyDescent="0.3">
      <c r="B22" s="91" t="s">
        <v>340</v>
      </c>
      <c r="C22" s="92"/>
      <c r="D22" s="93">
        <f>D7+D21</f>
        <v>-1359116</v>
      </c>
      <c r="E22" s="93">
        <f>E7+E21</f>
        <v>-1338058</v>
      </c>
      <c r="F22" s="93">
        <f>F7+F21</f>
        <v>-1310960</v>
      </c>
    </row>
  </sheetData>
  <pageMargins left="0.7" right="0.7" top="0.75" bottom="0.75" header="0.3" footer="0.3"/>
  <pageSetup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B2:F18"/>
  <sheetViews>
    <sheetView workbookViewId="0">
      <selection activeCell="M21" sqref="M21"/>
    </sheetView>
  </sheetViews>
  <sheetFormatPr defaultRowHeight="15" x14ac:dyDescent="0.25"/>
  <cols>
    <col min="2" max="2" width="37" customWidth="1"/>
    <col min="3" max="4" width="16.42578125" customWidth="1"/>
    <col min="5" max="5" width="16.5703125" customWidth="1"/>
  </cols>
  <sheetData>
    <row r="2" spans="2:6" ht="15.75" x14ac:dyDescent="0.25">
      <c r="B2" s="105" t="s">
        <v>189</v>
      </c>
    </row>
    <row r="3" spans="2:6" ht="46.5" customHeight="1" x14ac:dyDescent="0.25">
      <c r="B3" s="189" t="s">
        <v>496</v>
      </c>
      <c r="C3" s="189"/>
      <c r="D3" s="189"/>
      <c r="E3" s="189"/>
      <c r="F3" s="189"/>
    </row>
    <row r="4" spans="2:6" ht="30" x14ac:dyDescent="0.25">
      <c r="B4" s="3"/>
      <c r="C4" s="44" t="s">
        <v>346</v>
      </c>
      <c r="D4" s="44" t="s">
        <v>347</v>
      </c>
      <c r="E4" s="94" t="s">
        <v>348</v>
      </c>
      <c r="F4" s="1"/>
    </row>
    <row r="5" spans="2:6" x14ac:dyDescent="0.25">
      <c r="B5" s="2" t="s">
        <v>190</v>
      </c>
      <c r="C5" s="36">
        <v>1875563</v>
      </c>
      <c r="D5" s="36">
        <v>1980087</v>
      </c>
      <c r="E5" s="95">
        <f>(C5-D5)/D5*100</f>
        <v>-5.2787579535646669</v>
      </c>
    </row>
    <row r="6" spans="2:6" ht="30" x14ac:dyDescent="0.25">
      <c r="B6" s="2" t="s">
        <v>191</v>
      </c>
      <c r="C6" s="36">
        <v>3920</v>
      </c>
      <c r="D6" s="36">
        <v>4376</v>
      </c>
      <c r="E6" s="95">
        <f t="shared" ref="E6:E18" si="0">(C6-D6)/D6*100</f>
        <v>-10.420475319926874</v>
      </c>
    </row>
    <row r="7" spans="2:6" x14ac:dyDescent="0.25">
      <c r="B7" s="2" t="s">
        <v>192</v>
      </c>
      <c r="C7" s="36">
        <v>3247</v>
      </c>
      <c r="D7" s="36">
        <v>3136</v>
      </c>
      <c r="E7" s="95">
        <f t="shared" si="0"/>
        <v>3.5395408163265305</v>
      </c>
    </row>
    <row r="8" spans="2:6" x14ac:dyDescent="0.25">
      <c r="B8" s="2" t="s">
        <v>193</v>
      </c>
      <c r="C8" s="36">
        <v>2679</v>
      </c>
      <c r="D8" s="36">
        <v>2651</v>
      </c>
      <c r="E8" s="95">
        <f t="shared" si="0"/>
        <v>1.0562052055827988</v>
      </c>
    </row>
    <row r="9" spans="2:6" ht="18.75" customHeight="1" x14ac:dyDescent="0.25">
      <c r="B9" s="2" t="s">
        <v>194</v>
      </c>
      <c r="C9" s="36">
        <v>242411</v>
      </c>
      <c r="D9" s="36">
        <v>252064</v>
      </c>
      <c r="E9" s="95">
        <f t="shared" si="0"/>
        <v>-3.8295829630570015</v>
      </c>
    </row>
    <row r="10" spans="2:6" x14ac:dyDescent="0.25">
      <c r="B10" s="2" t="s">
        <v>195</v>
      </c>
      <c r="C10" s="36">
        <v>307126</v>
      </c>
      <c r="D10" s="36">
        <v>334471</v>
      </c>
      <c r="E10" s="95">
        <f t="shared" si="0"/>
        <v>-8.1755966885021412</v>
      </c>
    </row>
    <row r="11" spans="2:6" x14ac:dyDescent="0.25">
      <c r="B11" s="2" t="s">
        <v>196</v>
      </c>
      <c r="C11" s="36">
        <v>77190</v>
      </c>
      <c r="D11" s="36">
        <v>81384</v>
      </c>
      <c r="E11" s="95">
        <f t="shared" si="0"/>
        <v>-5.1533470952521379</v>
      </c>
    </row>
    <row r="12" spans="2:6" x14ac:dyDescent="0.25">
      <c r="B12" s="2" t="s">
        <v>197</v>
      </c>
      <c r="C12" s="36">
        <v>60244</v>
      </c>
      <c r="D12" s="36">
        <v>63279</v>
      </c>
      <c r="E12" s="95">
        <f t="shared" si="0"/>
        <v>-4.7962199149796927</v>
      </c>
    </row>
    <row r="13" spans="2:6" x14ac:dyDescent="0.25">
      <c r="B13" s="2" t="s">
        <v>198</v>
      </c>
      <c r="C13" s="36">
        <v>710049</v>
      </c>
      <c r="D13" s="36">
        <v>747589</v>
      </c>
      <c r="E13" s="95">
        <f t="shared" si="0"/>
        <v>-5.0214757038961251</v>
      </c>
    </row>
    <row r="14" spans="2:6" x14ac:dyDescent="0.25">
      <c r="B14" s="2" t="s">
        <v>199</v>
      </c>
      <c r="C14" s="36">
        <v>357829</v>
      </c>
      <c r="D14" s="36">
        <v>377811</v>
      </c>
      <c r="E14" s="95">
        <f t="shared" si="0"/>
        <v>-5.2888878301584654</v>
      </c>
    </row>
    <row r="15" spans="2:6" x14ac:dyDescent="0.25">
      <c r="B15" s="2" t="s">
        <v>200</v>
      </c>
      <c r="C15" s="36">
        <v>29581</v>
      </c>
      <c r="D15" s="36">
        <v>30721</v>
      </c>
      <c r="E15" s="95">
        <f t="shared" si="0"/>
        <v>-3.7108167051853784</v>
      </c>
    </row>
    <row r="16" spans="2:6" x14ac:dyDescent="0.25">
      <c r="B16" s="2" t="s">
        <v>201</v>
      </c>
      <c r="C16" s="36">
        <v>36591</v>
      </c>
      <c r="D16" s="36">
        <v>37808</v>
      </c>
      <c r="E16" s="95">
        <f t="shared" si="0"/>
        <v>-3.2188954718578078</v>
      </c>
    </row>
    <row r="17" spans="2:5" x14ac:dyDescent="0.25">
      <c r="B17" s="2" t="s">
        <v>202</v>
      </c>
      <c r="C17" s="36">
        <v>5896</v>
      </c>
      <c r="D17" s="36">
        <v>6077</v>
      </c>
      <c r="E17" s="95">
        <f t="shared" si="0"/>
        <v>-2.9784433108441664</v>
      </c>
    </row>
    <row r="18" spans="2:5" ht="17.25" customHeight="1" thickBot="1" x14ac:dyDescent="0.3">
      <c r="B18" s="96" t="s">
        <v>349</v>
      </c>
      <c r="C18" s="97">
        <v>30128</v>
      </c>
      <c r="D18" s="97">
        <v>31803</v>
      </c>
      <c r="E18" s="98">
        <f t="shared" si="0"/>
        <v>-5.2667987296795902</v>
      </c>
    </row>
  </sheetData>
  <mergeCells count="1">
    <mergeCell ref="B3:F3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B2:I9"/>
  <sheetViews>
    <sheetView workbookViewId="0">
      <selection activeCell="M9" sqref="M9"/>
    </sheetView>
  </sheetViews>
  <sheetFormatPr defaultRowHeight="15" x14ac:dyDescent="0.25"/>
  <cols>
    <col min="2" max="2" width="31.85546875" customWidth="1"/>
    <col min="3" max="3" width="7.85546875" customWidth="1"/>
    <col min="4" max="4" width="9.5703125" bestFit="1" customWidth="1"/>
    <col min="5" max="5" width="8.28515625" customWidth="1"/>
    <col min="6" max="6" width="9.140625" customWidth="1"/>
    <col min="7" max="7" width="8.28515625" customWidth="1"/>
    <col min="8" max="8" width="9.42578125" customWidth="1"/>
    <col min="9" max="9" width="9" customWidth="1"/>
  </cols>
  <sheetData>
    <row r="2" spans="2:9" ht="15.75" x14ac:dyDescent="0.25">
      <c r="B2" s="170" t="s">
        <v>550</v>
      </c>
    </row>
    <row r="3" spans="2:9" ht="15.75" x14ac:dyDescent="0.25">
      <c r="B3" s="170"/>
    </row>
    <row r="4" spans="2:9" ht="30" x14ac:dyDescent="0.25">
      <c r="B4" s="12" t="s">
        <v>497</v>
      </c>
      <c r="C4" s="34" t="s">
        <v>204</v>
      </c>
      <c r="D4" s="34" t="s">
        <v>205</v>
      </c>
      <c r="E4" s="34" t="s">
        <v>206</v>
      </c>
      <c r="F4" s="34" t="s">
        <v>207</v>
      </c>
      <c r="G4" s="34" t="s">
        <v>601</v>
      </c>
      <c r="H4" s="34" t="s">
        <v>498</v>
      </c>
      <c r="I4" s="34" t="s">
        <v>68</v>
      </c>
    </row>
    <row r="5" spans="2:9" ht="27.75" customHeight="1" x14ac:dyDescent="0.25">
      <c r="B5" s="2" t="s">
        <v>203</v>
      </c>
      <c r="C5" s="46"/>
      <c r="D5" s="46"/>
      <c r="E5" s="46"/>
      <c r="F5" s="46"/>
      <c r="G5" s="46"/>
      <c r="H5" s="46"/>
      <c r="I5" s="46"/>
    </row>
    <row r="6" spans="2:9" x14ac:dyDescent="0.25">
      <c r="B6" t="s">
        <v>350</v>
      </c>
      <c r="C6" s="46">
        <v>279</v>
      </c>
      <c r="D6" s="46">
        <v>2271</v>
      </c>
      <c r="E6" s="46">
        <v>4682</v>
      </c>
      <c r="F6" s="46">
        <v>3546</v>
      </c>
      <c r="G6" s="46">
        <v>2198</v>
      </c>
      <c r="H6" s="46">
        <v>5583</v>
      </c>
      <c r="I6" s="46">
        <f>SUM(C6:H6)</f>
        <v>18559</v>
      </c>
    </row>
    <row r="7" spans="2:9" x14ac:dyDescent="0.25">
      <c r="B7" t="s">
        <v>351</v>
      </c>
      <c r="C7" s="42" t="s">
        <v>21</v>
      </c>
      <c r="D7" s="42" t="s">
        <v>21</v>
      </c>
      <c r="E7" s="42" t="s">
        <v>21</v>
      </c>
      <c r="F7" s="46">
        <v>21367</v>
      </c>
      <c r="G7" s="46">
        <v>43158</v>
      </c>
      <c r="H7" s="46">
        <v>85271</v>
      </c>
      <c r="I7" s="46">
        <f>SUM(C7:H7)</f>
        <v>149796</v>
      </c>
    </row>
    <row r="8" spans="2:9" ht="23.25" customHeight="1" x14ac:dyDescent="0.25">
      <c r="B8" s="21" t="s">
        <v>352</v>
      </c>
      <c r="C8" s="81">
        <f>SUM(C6:C7)</f>
        <v>279</v>
      </c>
      <c r="D8" s="81">
        <f>SUM(D6:D7)</f>
        <v>2271</v>
      </c>
      <c r="E8" s="81">
        <f t="shared" ref="E8:I8" si="0">SUM(E6:E7)</f>
        <v>4682</v>
      </c>
      <c r="F8" s="81">
        <f t="shared" si="0"/>
        <v>24913</v>
      </c>
      <c r="G8" s="81">
        <f t="shared" si="0"/>
        <v>45356</v>
      </c>
      <c r="H8" s="81">
        <f t="shared" si="0"/>
        <v>90854</v>
      </c>
      <c r="I8" s="81">
        <f t="shared" si="0"/>
        <v>168355</v>
      </c>
    </row>
    <row r="9" spans="2:9" ht="30" x14ac:dyDescent="0.25">
      <c r="B9" s="2" t="s">
        <v>353</v>
      </c>
      <c r="C9" s="56">
        <v>279</v>
      </c>
      <c r="D9" s="56">
        <v>2550</v>
      </c>
      <c r="E9" s="56">
        <v>7232</v>
      </c>
      <c r="F9" s="56">
        <v>32145</v>
      </c>
      <c r="G9" s="56">
        <v>77501</v>
      </c>
      <c r="H9" s="56">
        <v>168355</v>
      </c>
      <c r="I9" s="56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B2:G18"/>
  <sheetViews>
    <sheetView workbookViewId="0">
      <selection activeCell="H21" sqref="H21"/>
    </sheetView>
  </sheetViews>
  <sheetFormatPr defaultRowHeight="15" x14ac:dyDescent="0.25"/>
  <cols>
    <col min="2" max="2" width="34.140625" customWidth="1"/>
    <col min="3" max="3" width="11.5703125" bestFit="1" customWidth="1"/>
    <col min="4" max="4" width="11.85546875" customWidth="1"/>
    <col min="5" max="5" width="9.85546875" customWidth="1"/>
    <col min="6" max="6" width="11.5703125" bestFit="1" customWidth="1"/>
    <col min="7" max="7" width="12.5703125" customWidth="1"/>
  </cols>
  <sheetData>
    <row r="2" spans="2:7" ht="78" customHeight="1" x14ac:dyDescent="0.25">
      <c r="B2" s="190" t="s">
        <v>208</v>
      </c>
      <c r="C2" s="190"/>
      <c r="D2" s="190"/>
      <c r="E2" s="190"/>
      <c r="F2" s="190"/>
    </row>
    <row r="3" spans="2:7" ht="44.25" customHeight="1" x14ac:dyDescent="0.25">
      <c r="C3" s="61">
        <v>2020</v>
      </c>
      <c r="D3" s="61" t="s">
        <v>533</v>
      </c>
      <c r="E3" s="61" t="s">
        <v>534</v>
      </c>
      <c r="F3" s="61">
        <v>2021</v>
      </c>
      <c r="G3" s="61" t="s">
        <v>86</v>
      </c>
    </row>
    <row r="4" spans="2:7" ht="19.5" customHeight="1" x14ac:dyDescent="0.25">
      <c r="C4" s="34" t="s">
        <v>467</v>
      </c>
      <c r="D4" s="34" t="s">
        <v>290</v>
      </c>
      <c r="E4" s="34" t="s">
        <v>525</v>
      </c>
      <c r="F4" s="34" t="s">
        <v>525</v>
      </c>
      <c r="G4" s="61"/>
    </row>
    <row r="5" spans="2:7" ht="20.25" customHeight="1" x14ac:dyDescent="0.25">
      <c r="B5" s="2" t="s">
        <v>87</v>
      </c>
      <c r="C5" s="142">
        <v>133654</v>
      </c>
      <c r="D5" s="142" t="s">
        <v>547</v>
      </c>
      <c r="E5" s="142">
        <v>-3200</v>
      </c>
      <c r="F5" s="142">
        <v>130454</v>
      </c>
      <c r="G5" s="156">
        <v>2048</v>
      </c>
    </row>
    <row r="6" spans="2:7" x14ac:dyDescent="0.25">
      <c r="B6" s="154" t="s">
        <v>88</v>
      </c>
      <c r="C6" s="155">
        <v>75300</v>
      </c>
      <c r="D6" s="142" t="s">
        <v>547</v>
      </c>
      <c r="E6" s="155">
        <v>-2500</v>
      </c>
      <c r="F6" s="155">
        <v>72800</v>
      </c>
      <c r="G6" s="157">
        <v>2037</v>
      </c>
    </row>
    <row r="7" spans="2:7" ht="18.75" customHeight="1" x14ac:dyDescent="0.25">
      <c r="B7" s="3" t="s">
        <v>89</v>
      </c>
      <c r="C7" s="153">
        <v>64525</v>
      </c>
      <c r="D7" s="153">
        <v>85271</v>
      </c>
      <c r="E7" s="164" t="s">
        <v>547</v>
      </c>
      <c r="F7" s="153">
        <v>149796</v>
      </c>
      <c r="G7" s="158">
        <v>2047</v>
      </c>
    </row>
    <row r="8" spans="2:7" ht="25.5" customHeight="1" thickBot="1" x14ac:dyDescent="0.3">
      <c r="B8" s="99" t="s">
        <v>354</v>
      </c>
      <c r="C8" s="100">
        <f>SUM(C5:C7)</f>
        <v>273479</v>
      </c>
      <c r="D8" s="101">
        <f>SUM(D5:D7)</f>
        <v>85271</v>
      </c>
      <c r="E8" s="100">
        <f>SUM(E5:E7)</f>
        <v>-5700</v>
      </c>
      <c r="F8" s="100">
        <f>SUM(F5:F7)</f>
        <v>353050</v>
      </c>
      <c r="G8" s="88"/>
    </row>
    <row r="18" spans="3:3" x14ac:dyDescent="0.25">
      <c r="C18" s="2"/>
    </row>
  </sheetData>
  <mergeCells count="1">
    <mergeCell ref="B2:F2"/>
  </mergeCell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B2:F8"/>
  <sheetViews>
    <sheetView workbookViewId="0">
      <selection activeCell="H26" sqref="H26"/>
    </sheetView>
  </sheetViews>
  <sheetFormatPr defaultRowHeight="15" x14ac:dyDescent="0.25"/>
  <cols>
    <col min="2" max="3" width="25.5703125" customWidth="1"/>
    <col min="4" max="4" width="13.42578125" customWidth="1"/>
    <col min="5" max="5" width="17" customWidth="1"/>
    <col min="6" max="6" width="9.5703125" customWidth="1"/>
  </cols>
  <sheetData>
    <row r="2" spans="2:6" x14ac:dyDescent="0.25">
      <c r="B2" s="1" t="s">
        <v>209</v>
      </c>
    </row>
    <row r="5" spans="2:6" ht="35.25" customHeight="1" x14ac:dyDescent="0.25">
      <c r="C5" s="34" t="s">
        <v>91</v>
      </c>
      <c r="D5" s="61" t="s">
        <v>92</v>
      </c>
      <c r="E5" s="61" t="s">
        <v>93</v>
      </c>
      <c r="F5" s="61" t="s">
        <v>355</v>
      </c>
    </row>
    <row r="6" spans="2:6" ht="30" x14ac:dyDescent="0.25">
      <c r="B6" s="2" t="s">
        <v>87</v>
      </c>
      <c r="C6" s="144" t="s">
        <v>210</v>
      </c>
      <c r="D6" s="143" t="s">
        <v>583</v>
      </c>
      <c r="E6" s="143" t="s">
        <v>586</v>
      </c>
      <c r="F6" s="82">
        <v>5.3600000000000002E-2</v>
      </c>
    </row>
    <row r="7" spans="2:6" ht="30" x14ac:dyDescent="0.25">
      <c r="B7" s="2" t="s">
        <v>88</v>
      </c>
      <c r="C7" s="144" t="s">
        <v>356</v>
      </c>
      <c r="D7" s="143" t="s">
        <v>584</v>
      </c>
      <c r="E7" s="143" t="s">
        <v>587</v>
      </c>
      <c r="F7" s="82">
        <v>6.5199999999999994E-2</v>
      </c>
    </row>
    <row r="8" spans="2:6" ht="22.5" customHeight="1" x14ac:dyDescent="0.25">
      <c r="B8" s="2" t="s">
        <v>89</v>
      </c>
      <c r="C8" s="144" t="s">
        <v>99</v>
      </c>
      <c r="D8" s="143" t="s">
        <v>585</v>
      </c>
      <c r="E8" s="143" t="s">
        <v>588</v>
      </c>
      <c r="F8" s="82">
        <v>6.5299999999999997E-2</v>
      </c>
    </row>
  </sheetData>
  <pageMargins left="0.7" right="0.7" top="0.75" bottom="0.75" header="0.3" footer="0.3"/>
  <pageSetup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B2:F11"/>
  <sheetViews>
    <sheetView workbookViewId="0">
      <selection activeCell="M26" sqref="M26"/>
    </sheetView>
  </sheetViews>
  <sheetFormatPr defaultRowHeight="15" x14ac:dyDescent="0.25"/>
  <cols>
    <col min="1" max="1" width="9.140625" customWidth="1"/>
    <col min="2" max="2" width="40.42578125" customWidth="1"/>
    <col min="3" max="3" width="24.5703125" customWidth="1"/>
    <col min="4" max="4" width="9.140625" customWidth="1"/>
  </cols>
  <sheetData>
    <row r="2" spans="2:6" ht="43.5" customHeight="1" x14ac:dyDescent="0.25">
      <c r="B2" s="191" t="s">
        <v>501</v>
      </c>
      <c r="C2" s="191"/>
      <c r="D2" s="191"/>
      <c r="E2" s="191"/>
      <c r="F2" s="191"/>
    </row>
    <row r="3" spans="2:6" ht="26.25" customHeight="1" x14ac:dyDescent="0.25">
      <c r="B3" s="182"/>
      <c r="C3" s="182"/>
      <c r="D3" s="182"/>
      <c r="E3" s="182"/>
      <c r="F3" s="182"/>
    </row>
    <row r="4" spans="2:6" x14ac:dyDescent="0.25">
      <c r="D4" s="1" t="s">
        <v>528</v>
      </c>
    </row>
    <row r="5" spans="2:6" ht="17.25" customHeight="1" x14ac:dyDescent="0.25">
      <c r="C5" s="102">
        <v>2022</v>
      </c>
      <c r="D5" s="36">
        <v>96589</v>
      </c>
    </row>
    <row r="6" spans="2:6" x14ac:dyDescent="0.25">
      <c r="C6" s="75">
        <v>2023</v>
      </c>
      <c r="D6" s="36">
        <v>6861</v>
      </c>
    </row>
    <row r="7" spans="2:6" x14ac:dyDescent="0.25">
      <c r="C7" s="75">
        <v>2024</v>
      </c>
      <c r="D7" s="36">
        <v>7200</v>
      </c>
    </row>
    <row r="8" spans="2:6" x14ac:dyDescent="0.25">
      <c r="C8" s="75">
        <v>2025</v>
      </c>
      <c r="D8" s="36">
        <v>7100</v>
      </c>
    </row>
    <row r="9" spans="2:6" x14ac:dyDescent="0.25">
      <c r="C9" s="75">
        <v>2026</v>
      </c>
      <c r="D9" s="36">
        <v>7061</v>
      </c>
    </row>
    <row r="10" spans="2:6" ht="18" customHeight="1" x14ac:dyDescent="0.25">
      <c r="C10" s="2" t="s">
        <v>79</v>
      </c>
      <c r="D10" s="37">
        <v>228239</v>
      </c>
    </row>
    <row r="11" spans="2:6" ht="15.75" thickBot="1" x14ac:dyDescent="0.3">
      <c r="D11" s="93">
        <f>SUM(D5:D10)</f>
        <v>353050</v>
      </c>
    </row>
  </sheetData>
  <mergeCells count="1">
    <mergeCell ref="B2:F2"/>
  </mergeCells>
  <pageMargins left="0.7" right="0.7" top="0.75" bottom="0.75" header="0.3" footer="0.3"/>
  <pageSetup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B2:J9"/>
  <sheetViews>
    <sheetView workbookViewId="0">
      <selection activeCell="M22" sqref="M22"/>
    </sheetView>
  </sheetViews>
  <sheetFormatPr defaultRowHeight="15" x14ac:dyDescent="0.25"/>
  <cols>
    <col min="2" max="2" width="19.7109375" customWidth="1"/>
    <col min="3" max="3" width="10.7109375" customWidth="1"/>
    <col min="4" max="4" width="7.7109375" customWidth="1"/>
    <col min="5" max="5" width="9.5703125" customWidth="1"/>
    <col min="6" max="6" width="9" customWidth="1"/>
    <col min="7" max="7" width="9.28515625" customWidth="1"/>
    <col min="8" max="8" width="8.5703125" customWidth="1"/>
    <col min="9" max="9" width="8.85546875" customWidth="1"/>
    <col min="10" max="10" width="9.5703125" customWidth="1"/>
  </cols>
  <sheetData>
    <row r="2" spans="2:10" ht="16.5" x14ac:dyDescent="0.25">
      <c r="B2" s="31"/>
    </row>
    <row r="3" spans="2:10" ht="69.75" customHeight="1" x14ac:dyDescent="0.25">
      <c r="B3" s="191" t="s">
        <v>211</v>
      </c>
      <c r="C3" s="191"/>
      <c r="D3" s="191"/>
      <c r="E3" s="191"/>
      <c r="F3" s="191"/>
      <c r="G3" s="191"/>
    </row>
    <row r="5" spans="2:10" ht="30" x14ac:dyDescent="0.25">
      <c r="C5" s="34" t="s">
        <v>151</v>
      </c>
      <c r="D5" s="61" t="s">
        <v>360</v>
      </c>
      <c r="E5" s="61" t="s">
        <v>361</v>
      </c>
      <c r="F5" s="61" t="s">
        <v>362</v>
      </c>
      <c r="G5" s="61" t="s">
        <v>363</v>
      </c>
      <c r="H5" s="61" t="s">
        <v>364</v>
      </c>
      <c r="I5" s="61" t="s">
        <v>365</v>
      </c>
      <c r="J5" s="61" t="s">
        <v>366</v>
      </c>
    </row>
    <row r="6" spans="2:10" x14ac:dyDescent="0.25">
      <c r="C6" s="1"/>
      <c r="D6" s="34" t="s">
        <v>359</v>
      </c>
      <c r="E6" s="34" t="s">
        <v>58</v>
      </c>
      <c r="F6" s="34" t="s">
        <v>58</v>
      </c>
      <c r="G6" s="34" t="s">
        <v>58</v>
      </c>
      <c r="H6" s="34" t="s">
        <v>58</v>
      </c>
      <c r="I6" s="34" t="s">
        <v>58</v>
      </c>
      <c r="J6" s="34" t="s">
        <v>58</v>
      </c>
    </row>
    <row r="7" spans="2:10" ht="30" x14ac:dyDescent="0.25">
      <c r="B7" s="2" t="s">
        <v>157</v>
      </c>
      <c r="C7" s="75">
        <v>2049</v>
      </c>
      <c r="D7" s="145">
        <v>11973</v>
      </c>
      <c r="E7" s="145">
        <v>15394</v>
      </c>
      <c r="F7" s="145">
        <v>16624</v>
      </c>
      <c r="G7" s="145">
        <v>17548</v>
      </c>
      <c r="H7" s="145">
        <v>18265</v>
      </c>
      <c r="I7" s="145">
        <v>455522</v>
      </c>
      <c r="J7" s="145">
        <f>SUM(D7:I7)</f>
        <v>535326</v>
      </c>
    </row>
    <row r="8" spans="2:10" ht="35.25" customHeight="1" x14ac:dyDescent="0.25">
      <c r="B8" s="51" t="s">
        <v>358</v>
      </c>
      <c r="C8" s="130">
        <v>2024</v>
      </c>
      <c r="D8" s="147">
        <v>59578</v>
      </c>
      <c r="E8" s="147">
        <v>202</v>
      </c>
      <c r="F8" s="147">
        <v>202</v>
      </c>
      <c r="G8" s="147" t="s">
        <v>537</v>
      </c>
      <c r="H8" s="147" t="s">
        <v>537</v>
      </c>
      <c r="I8" s="147" t="s">
        <v>537</v>
      </c>
      <c r="J8" s="147">
        <f>SUM(D8:I8)</f>
        <v>59982</v>
      </c>
    </row>
    <row r="9" spans="2:10" ht="30.75" thickBot="1" x14ac:dyDescent="0.3">
      <c r="B9" s="96" t="s">
        <v>357</v>
      </c>
      <c r="C9" s="89"/>
      <c r="D9" s="146">
        <f>SUM(D7:D8)</f>
        <v>71551</v>
      </c>
      <c r="E9" s="146">
        <f t="shared" ref="E9:J9" si="0">SUM(E7:E8)</f>
        <v>15596</v>
      </c>
      <c r="F9" s="146">
        <f t="shared" si="0"/>
        <v>16826</v>
      </c>
      <c r="G9" s="146">
        <f>SUM(G7:G8)</f>
        <v>17548</v>
      </c>
      <c r="H9" s="146">
        <f t="shared" si="0"/>
        <v>18265</v>
      </c>
      <c r="I9" s="146">
        <f t="shared" si="0"/>
        <v>455522</v>
      </c>
      <c r="J9" s="146">
        <f t="shared" si="0"/>
        <v>595308</v>
      </c>
    </row>
  </sheetData>
  <mergeCells count="1">
    <mergeCell ref="B3:G3"/>
  </mergeCells>
  <pageMargins left="0.7" right="0.7" top="0.75" bottom="0.75" header="0.3" footer="0.3"/>
  <pageSetup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B2:E37"/>
  <sheetViews>
    <sheetView workbookViewId="0">
      <selection activeCell="I20" sqref="I20"/>
    </sheetView>
  </sheetViews>
  <sheetFormatPr defaultRowHeight="15" x14ac:dyDescent="0.25"/>
  <cols>
    <col min="2" max="2" width="7.5703125" customWidth="1"/>
    <col min="3" max="3" width="71.140625" customWidth="1"/>
    <col min="4" max="4" width="8.85546875" customWidth="1"/>
    <col min="5" max="5" width="7.7109375" customWidth="1"/>
  </cols>
  <sheetData>
    <row r="2" spans="2:5" x14ac:dyDescent="0.25">
      <c r="B2" s="1"/>
      <c r="C2" s="16" t="s">
        <v>499</v>
      </c>
    </row>
    <row r="3" spans="2:5" x14ac:dyDescent="0.25">
      <c r="B3" s="1"/>
      <c r="C3" s="1"/>
    </row>
    <row r="4" spans="2:5" x14ac:dyDescent="0.25">
      <c r="B4" s="196" t="s">
        <v>589</v>
      </c>
      <c r="C4" s="197"/>
    </row>
    <row r="6" spans="2:5" x14ac:dyDescent="0.25">
      <c r="D6" s="1">
        <v>2021</v>
      </c>
      <c r="E6" s="1">
        <v>2020</v>
      </c>
    </row>
    <row r="7" spans="2:5" x14ac:dyDescent="0.25">
      <c r="B7" s="1"/>
      <c r="D7" s="196" t="s">
        <v>553</v>
      </c>
    </row>
    <row r="9" spans="2:5" x14ac:dyDescent="0.25">
      <c r="C9" s="16" t="s">
        <v>571</v>
      </c>
    </row>
    <row r="11" spans="2:5" x14ac:dyDescent="0.25">
      <c r="C11" s="2" t="s">
        <v>8</v>
      </c>
      <c r="D11" s="69">
        <v>2117</v>
      </c>
      <c r="E11" s="46">
        <v>1835</v>
      </c>
    </row>
    <row r="12" spans="2:5" x14ac:dyDescent="0.25">
      <c r="C12" s="171" t="s">
        <v>212</v>
      </c>
      <c r="D12" s="172">
        <v>106</v>
      </c>
      <c r="E12" s="172">
        <v>92</v>
      </c>
    </row>
    <row r="13" spans="2:5" x14ac:dyDescent="0.25">
      <c r="C13" s="2"/>
      <c r="D13" s="104"/>
      <c r="E13" s="104"/>
    </row>
    <row r="14" spans="2:5" x14ac:dyDescent="0.25">
      <c r="C14" s="2" t="s">
        <v>572</v>
      </c>
      <c r="D14" s="46"/>
      <c r="E14" s="46"/>
    </row>
    <row r="15" spans="2:5" x14ac:dyDescent="0.25">
      <c r="C15" s="2" t="s">
        <v>372</v>
      </c>
      <c r="D15" s="46">
        <v>2</v>
      </c>
      <c r="E15" s="46">
        <v>8</v>
      </c>
    </row>
    <row r="16" spans="2:5" x14ac:dyDescent="0.25">
      <c r="C16" s="2" t="s">
        <v>373</v>
      </c>
      <c r="D16" s="46">
        <v>2</v>
      </c>
      <c r="E16" s="176" t="s">
        <v>536</v>
      </c>
    </row>
    <row r="17" spans="3:5" x14ac:dyDescent="0.25">
      <c r="C17" s="2" t="s">
        <v>374</v>
      </c>
      <c r="D17" s="46">
        <v>11</v>
      </c>
      <c r="E17" s="46">
        <v>12</v>
      </c>
    </row>
    <row r="18" spans="3:5" ht="17.25" x14ac:dyDescent="0.4">
      <c r="C18" s="2" t="s">
        <v>375</v>
      </c>
      <c r="D18" s="178">
        <v>18</v>
      </c>
      <c r="E18" s="178">
        <v>18</v>
      </c>
    </row>
    <row r="19" spans="3:5" x14ac:dyDescent="0.25">
      <c r="C19" s="2" t="s">
        <v>213</v>
      </c>
      <c r="D19" s="46">
        <f>SUM(D15:D18)</f>
        <v>33</v>
      </c>
      <c r="E19" s="46">
        <f>SUM(E15:E18)</f>
        <v>38</v>
      </c>
    </row>
    <row r="20" spans="3:5" ht="30" x14ac:dyDescent="0.25">
      <c r="C20" s="148" t="s">
        <v>367</v>
      </c>
      <c r="D20" s="198">
        <v>1.5599999999999999E-2</v>
      </c>
      <c r="E20" s="198">
        <v>2.06E-2</v>
      </c>
    </row>
    <row r="21" spans="3:5" x14ac:dyDescent="0.25">
      <c r="C21" s="2"/>
    </row>
    <row r="22" spans="3:5" ht="30" x14ac:dyDescent="0.25">
      <c r="C22" s="17" t="s">
        <v>368</v>
      </c>
    </row>
    <row r="23" spans="3:5" x14ac:dyDescent="0.25">
      <c r="C23" s="2" t="s">
        <v>214</v>
      </c>
      <c r="D23" s="36">
        <v>183</v>
      </c>
      <c r="E23" s="36">
        <v>200</v>
      </c>
    </row>
    <row r="24" spans="3:5" x14ac:dyDescent="0.25">
      <c r="C24" s="2" t="s">
        <v>215</v>
      </c>
      <c r="D24" s="36"/>
      <c r="E24" s="36"/>
    </row>
    <row r="25" spans="3:5" ht="17.25" x14ac:dyDescent="0.4">
      <c r="C25" s="2" t="s">
        <v>376</v>
      </c>
      <c r="D25" s="179">
        <v>-85</v>
      </c>
      <c r="E25" s="179">
        <v>-43</v>
      </c>
    </row>
    <row r="26" spans="3:5" x14ac:dyDescent="0.25">
      <c r="C26" s="173" t="s">
        <v>552</v>
      </c>
      <c r="D26" s="174">
        <f>SUM(D23:D25)</f>
        <v>98</v>
      </c>
      <c r="E26" s="174">
        <f>SUM(E23:E25)</f>
        <v>157</v>
      </c>
    </row>
    <row r="27" spans="3:5" x14ac:dyDescent="0.25">
      <c r="C27" s="2"/>
      <c r="D27" s="36"/>
      <c r="E27" s="36"/>
    </row>
    <row r="28" spans="3:5" x14ac:dyDescent="0.25">
      <c r="C28" s="103" t="s">
        <v>369</v>
      </c>
      <c r="D28" s="36"/>
      <c r="E28" s="36"/>
    </row>
    <row r="29" spans="3:5" x14ac:dyDescent="0.25">
      <c r="C29" s="2" t="s">
        <v>216</v>
      </c>
      <c r="D29" s="36">
        <v>49</v>
      </c>
      <c r="E29" s="36">
        <v>78</v>
      </c>
    </row>
    <row r="30" spans="3:5" x14ac:dyDescent="0.25">
      <c r="C30" s="171" t="s">
        <v>551</v>
      </c>
      <c r="D30" s="174">
        <f>SUM(D29)</f>
        <v>49</v>
      </c>
      <c r="E30" s="174">
        <f>SUM(E29)</f>
        <v>78</v>
      </c>
    </row>
    <row r="31" spans="3:5" x14ac:dyDescent="0.25">
      <c r="C31" s="2"/>
      <c r="D31" s="36"/>
      <c r="E31" s="36"/>
    </row>
    <row r="32" spans="3:5" x14ac:dyDescent="0.25">
      <c r="C32" s="103" t="s">
        <v>370</v>
      </c>
      <c r="D32" s="36"/>
      <c r="E32" s="36"/>
    </row>
    <row r="33" spans="3:5" x14ac:dyDescent="0.25">
      <c r="C33" s="2" t="s">
        <v>377</v>
      </c>
      <c r="D33" s="36">
        <v>67</v>
      </c>
      <c r="E33" s="36">
        <v>-71</v>
      </c>
    </row>
    <row r="34" spans="3:5" ht="17.25" x14ac:dyDescent="0.4">
      <c r="C34" s="2" t="s">
        <v>378</v>
      </c>
      <c r="D34" s="179">
        <v>121</v>
      </c>
      <c r="E34" s="179">
        <v>117</v>
      </c>
    </row>
    <row r="35" spans="3:5" x14ac:dyDescent="0.25">
      <c r="C35" s="173" t="s">
        <v>371</v>
      </c>
      <c r="D35" s="175">
        <f>SUM(D33:D34)</f>
        <v>188</v>
      </c>
      <c r="E35" s="175">
        <f>SUM(E33:E34)</f>
        <v>46</v>
      </c>
    </row>
    <row r="36" spans="3:5" x14ac:dyDescent="0.25">
      <c r="C36" s="2"/>
      <c r="D36" s="36"/>
      <c r="E36" s="36"/>
    </row>
    <row r="37" spans="3:5" ht="30" x14ac:dyDescent="0.25">
      <c r="C37" s="17" t="s">
        <v>217</v>
      </c>
      <c r="D37" s="177">
        <f>D35-D30</f>
        <v>139</v>
      </c>
      <c r="E37" s="177">
        <f>E35-E30</f>
        <v>-32</v>
      </c>
    </row>
  </sheetData>
  <pageMargins left="0.7" right="0.7" top="0.75" bottom="0.75" header="0.3" footer="0.3"/>
  <pageSetup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B2:F31"/>
  <sheetViews>
    <sheetView topLeftCell="A19" workbookViewId="0">
      <selection activeCell="L41" sqref="L41"/>
    </sheetView>
  </sheetViews>
  <sheetFormatPr defaultRowHeight="15" x14ac:dyDescent="0.25"/>
  <cols>
    <col min="2" max="2" width="50.42578125" customWidth="1"/>
    <col min="3" max="4" width="10.85546875" customWidth="1"/>
    <col min="5" max="5" width="11.140625" customWidth="1"/>
  </cols>
  <sheetData>
    <row r="2" spans="2:6" ht="15.75" x14ac:dyDescent="0.25">
      <c r="B2" s="105" t="s">
        <v>555</v>
      </c>
    </row>
    <row r="3" spans="2:6" ht="15.75" x14ac:dyDescent="0.25">
      <c r="B3" s="105"/>
    </row>
    <row r="4" spans="2:6" ht="15.75" x14ac:dyDescent="0.25">
      <c r="B4" s="105" t="s">
        <v>379</v>
      </c>
    </row>
    <row r="5" spans="2:6" x14ac:dyDescent="0.25">
      <c r="B5" s="1"/>
    </row>
    <row r="6" spans="2:6" ht="43.5" customHeight="1" x14ac:dyDescent="0.25">
      <c r="B6" s="189" t="s">
        <v>380</v>
      </c>
      <c r="C6" s="189"/>
      <c r="D6" s="189"/>
      <c r="E6" s="189"/>
      <c r="F6" s="189"/>
    </row>
    <row r="9" spans="2:6" ht="45" x14ac:dyDescent="0.25">
      <c r="B9" s="149" t="s">
        <v>218</v>
      </c>
      <c r="C9" s="106" t="s">
        <v>381</v>
      </c>
      <c r="D9" s="106" t="s">
        <v>219</v>
      </c>
      <c r="E9" s="106" t="s">
        <v>500</v>
      </c>
    </row>
    <row r="10" spans="2:6" x14ac:dyDescent="0.25">
      <c r="B10" s="106" t="s">
        <v>220</v>
      </c>
      <c r="C10" s="107">
        <v>44102</v>
      </c>
      <c r="D10" s="108"/>
      <c r="E10" s="107">
        <v>44051</v>
      </c>
    </row>
    <row r="11" spans="2:6" ht="30" x14ac:dyDescent="0.25">
      <c r="B11" s="106" t="s">
        <v>576</v>
      </c>
      <c r="C11" s="107">
        <v>44102</v>
      </c>
      <c r="D11" s="108"/>
      <c r="E11" s="107">
        <v>44095</v>
      </c>
    </row>
    <row r="12" spans="2:6" x14ac:dyDescent="0.25">
      <c r="B12" s="106" t="s">
        <v>221</v>
      </c>
      <c r="C12" s="107">
        <v>44102</v>
      </c>
      <c r="D12" s="108"/>
      <c r="E12" s="107">
        <v>44092</v>
      </c>
    </row>
    <row r="13" spans="2:6" x14ac:dyDescent="0.25">
      <c r="B13" s="106" t="s">
        <v>222</v>
      </c>
      <c r="C13" s="107">
        <v>44102</v>
      </c>
      <c r="D13" s="108"/>
      <c r="E13" s="107">
        <v>44099</v>
      </c>
    </row>
    <row r="14" spans="2:6" x14ac:dyDescent="0.25">
      <c r="B14" s="106" t="s">
        <v>223</v>
      </c>
      <c r="C14" s="107">
        <v>44102</v>
      </c>
      <c r="D14" s="108"/>
      <c r="E14" s="107">
        <v>44098</v>
      </c>
    </row>
    <row r="15" spans="2:6" x14ac:dyDescent="0.25">
      <c r="B15" s="106" t="s">
        <v>224</v>
      </c>
      <c r="C15" s="107">
        <v>44102</v>
      </c>
      <c r="D15" s="108"/>
      <c r="E15" s="107">
        <v>44063</v>
      </c>
    </row>
    <row r="16" spans="2:6" x14ac:dyDescent="0.25">
      <c r="B16" s="106" t="s">
        <v>225</v>
      </c>
      <c r="C16" s="107">
        <v>44102</v>
      </c>
      <c r="D16" s="108"/>
      <c r="E16" s="107">
        <v>44057</v>
      </c>
    </row>
    <row r="17" spans="2:5" x14ac:dyDescent="0.25">
      <c r="B17" s="106" t="s">
        <v>226</v>
      </c>
      <c r="C17" s="107">
        <v>44102</v>
      </c>
      <c r="D17" s="108"/>
      <c r="E17" s="107">
        <v>44090</v>
      </c>
    </row>
    <row r="18" spans="2:5" x14ac:dyDescent="0.25">
      <c r="B18" s="106" t="s">
        <v>227</v>
      </c>
      <c r="C18" s="107">
        <v>44102</v>
      </c>
      <c r="D18" s="108"/>
      <c r="E18" s="107">
        <v>44082</v>
      </c>
    </row>
    <row r="19" spans="2:5" x14ac:dyDescent="0.25">
      <c r="B19" s="106" t="s">
        <v>228</v>
      </c>
      <c r="C19" s="107">
        <v>44102</v>
      </c>
      <c r="D19" s="107">
        <v>44162</v>
      </c>
      <c r="E19" s="107">
        <v>44161</v>
      </c>
    </row>
    <row r="20" spans="2:5" ht="30" x14ac:dyDescent="0.25">
      <c r="B20" s="106" t="s">
        <v>575</v>
      </c>
      <c r="C20" s="107">
        <v>44376</v>
      </c>
      <c r="D20" s="107">
        <v>44435</v>
      </c>
      <c r="E20" s="107">
        <v>44518</v>
      </c>
    </row>
    <row r="21" spans="2:5" x14ac:dyDescent="0.25">
      <c r="B21" s="106" t="s">
        <v>229</v>
      </c>
      <c r="C21" s="107">
        <v>44376</v>
      </c>
      <c r="D21" s="108"/>
      <c r="E21" s="107">
        <v>44372</v>
      </c>
    </row>
    <row r="22" spans="2:5" x14ac:dyDescent="0.25">
      <c r="B22" s="106" t="s">
        <v>230</v>
      </c>
      <c r="C22" s="107">
        <v>44376</v>
      </c>
      <c r="D22" s="108"/>
      <c r="E22" s="107">
        <v>44379</v>
      </c>
    </row>
    <row r="23" spans="2:5" x14ac:dyDescent="0.25">
      <c r="B23" s="106" t="s">
        <v>231</v>
      </c>
      <c r="C23" s="107">
        <v>44376</v>
      </c>
      <c r="D23" s="108"/>
      <c r="E23" s="107">
        <v>44362</v>
      </c>
    </row>
    <row r="24" spans="2:5" x14ac:dyDescent="0.25">
      <c r="B24" s="106" t="s">
        <v>232</v>
      </c>
      <c r="C24" s="107">
        <v>44376</v>
      </c>
      <c r="D24" s="107">
        <v>44435</v>
      </c>
      <c r="E24" s="107">
        <v>44376</v>
      </c>
    </row>
    <row r="25" spans="2:5" ht="30" x14ac:dyDescent="0.25">
      <c r="B25" s="106" t="s">
        <v>573</v>
      </c>
      <c r="C25" s="107">
        <v>44376</v>
      </c>
      <c r="D25" s="107">
        <v>44435</v>
      </c>
      <c r="E25" s="107">
        <v>44433</v>
      </c>
    </row>
    <row r="26" spans="2:5" x14ac:dyDescent="0.25">
      <c r="B26" s="106" t="s">
        <v>577</v>
      </c>
      <c r="C26" s="107">
        <v>44376</v>
      </c>
      <c r="D26" s="107">
        <v>44406</v>
      </c>
      <c r="E26" s="107">
        <v>44384</v>
      </c>
    </row>
    <row r="27" spans="2:5" x14ac:dyDescent="0.25">
      <c r="B27" s="106" t="s">
        <v>233</v>
      </c>
      <c r="C27" s="107">
        <v>44376</v>
      </c>
      <c r="D27" s="107">
        <v>44435</v>
      </c>
      <c r="E27" s="107">
        <v>44435</v>
      </c>
    </row>
    <row r="28" spans="2:5" x14ac:dyDescent="0.25">
      <c r="B28" s="106" t="s">
        <v>234</v>
      </c>
      <c r="C28" s="107">
        <v>44376</v>
      </c>
      <c r="D28" s="108"/>
      <c r="E28" s="107">
        <v>44376</v>
      </c>
    </row>
    <row r="29" spans="2:5" x14ac:dyDescent="0.25">
      <c r="B29" s="106" t="s">
        <v>235</v>
      </c>
      <c r="C29" s="107">
        <v>44376</v>
      </c>
      <c r="D29" s="108"/>
      <c r="E29" s="107">
        <v>44364</v>
      </c>
    </row>
    <row r="30" spans="2:5" ht="30" x14ac:dyDescent="0.25">
      <c r="B30" s="106" t="s">
        <v>574</v>
      </c>
      <c r="C30" s="107">
        <v>44376</v>
      </c>
      <c r="D30" s="108"/>
      <c r="E30" s="107">
        <v>44370</v>
      </c>
    </row>
    <row r="31" spans="2:5" x14ac:dyDescent="0.25">
      <c r="B31" s="106" t="s">
        <v>236</v>
      </c>
      <c r="C31" s="107">
        <v>44376</v>
      </c>
      <c r="D31" s="108"/>
      <c r="E31" s="107">
        <v>44375</v>
      </c>
    </row>
  </sheetData>
  <mergeCells count="1">
    <mergeCell ref="B6:F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D50"/>
  <sheetViews>
    <sheetView workbookViewId="0">
      <selection activeCell="J19" sqref="J19"/>
    </sheetView>
  </sheetViews>
  <sheetFormatPr defaultRowHeight="15" x14ac:dyDescent="0.25"/>
  <cols>
    <col min="2" max="2" width="69.28515625" customWidth="1"/>
    <col min="3" max="3" width="15.85546875" customWidth="1"/>
    <col min="4" max="4" width="11.5703125" bestFit="1" customWidth="1"/>
  </cols>
  <sheetData>
    <row r="2" spans="2:4" ht="15.75" thickBot="1" x14ac:dyDescent="0.3">
      <c r="B2" s="88" t="s">
        <v>23</v>
      </c>
      <c r="C2" s="88"/>
      <c r="D2" s="88"/>
    </row>
    <row r="3" spans="2:4" ht="24" customHeight="1" x14ac:dyDescent="0.25">
      <c r="B3" s="13" t="s">
        <v>401</v>
      </c>
      <c r="C3" s="41" t="s">
        <v>445</v>
      </c>
      <c r="D3" s="41"/>
    </row>
    <row r="4" spans="2:4" x14ac:dyDescent="0.25">
      <c r="C4" s="150" t="s">
        <v>502</v>
      </c>
      <c r="D4" s="150" t="s">
        <v>503</v>
      </c>
    </row>
    <row r="5" spans="2:4" x14ac:dyDescent="0.25">
      <c r="C5" s="61" t="s">
        <v>58</v>
      </c>
      <c r="D5" s="61" t="s">
        <v>58</v>
      </c>
    </row>
    <row r="6" spans="2:4" ht="30" x14ac:dyDescent="0.25">
      <c r="B6" s="12" t="s">
        <v>341</v>
      </c>
    </row>
    <row r="7" spans="2:4" x14ac:dyDescent="0.25">
      <c r="B7" s="2" t="s">
        <v>342</v>
      </c>
      <c r="C7" s="36">
        <v>90240</v>
      </c>
      <c r="D7" s="36">
        <v>-77316</v>
      </c>
    </row>
    <row r="8" spans="2:4" x14ac:dyDescent="0.25">
      <c r="B8" s="2" t="s">
        <v>343</v>
      </c>
      <c r="C8" s="36"/>
      <c r="D8" s="36"/>
    </row>
    <row r="9" spans="2:4" x14ac:dyDescent="0.25">
      <c r="B9" s="14" t="s">
        <v>242</v>
      </c>
      <c r="C9" s="36">
        <v>10915</v>
      </c>
      <c r="D9" s="36">
        <v>8946</v>
      </c>
    </row>
    <row r="10" spans="2:4" x14ac:dyDescent="0.25">
      <c r="B10" s="14" t="s">
        <v>243</v>
      </c>
      <c r="C10" s="36">
        <v>1982</v>
      </c>
      <c r="D10" s="36">
        <v>3396</v>
      </c>
    </row>
    <row r="11" spans="2:4" x14ac:dyDescent="0.25">
      <c r="B11" s="14" t="s">
        <v>244</v>
      </c>
      <c r="C11" s="36">
        <v>160399</v>
      </c>
      <c r="D11" s="36">
        <v>153648</v>
      </c>
    </row>
    <row r="12" spans="2:4" x14ac:dyDescent="0.25">
      <c r="B12" s="4" t="s">
        <v>578</v>
      </c>
      <c r="C12" s="37">
        <v>1776</v>
      </c>
      <c r="D12" s="37">
        <v>3810</v>
      </c>
    </row>
    <row r="13" spans="2:4" x14ac:dyDescent="0.25">
      <c r="C13" s="36">
        <f>SUM(C7:C12)</f>
        <v>265312</v>
      </c>
      <c r="D13" s="36">
        <f>SUM(D7:D12)</f>
        <v>92484</v>
      </c>
    </row>
    <row r="14" spans="2:4" x14ac:dyDescent="0.25">
      <c r="C14" s="36"/>
      <c r="D14" s="36"/>
    </row>
    <row r="15" spans="2:4" x14ac:dyDescent="0.25">
      <c r="B15" s="2" t="s">
        <v>430</v>
      </c>
      <c r="C15" s="36"/>
      <c r="D15" s="36"/>
    </row>
    <row r="16" spans="2:4" x14ac:dyDescent="0.25">
      <c r="B16" s="14" t="s">
        <v>24</v>
      </c>
      <c r="C16" s="36">
        <v>-15679</v>
      </c>
      <c r="D16" s="36">
        <v>13209</v>
      </c>
    </row>
    <row r="17" spans="2:4" x14ac:dyDescent="0.25">
      <c r="B17" s="14" t="s">
        <v>25</v>
      </c>
      <c r="C17" s="36">
        <v>-13049</v>
      </c>
      <c r="D17" s="36">
        <v>-3689</v>
      </c>
    </row>
    <row r="18" spans="2:4" x14ac:dyDescent="0.25">
      <c r="B18" s="14" t="s">
        <v>26</v>
      </c>
      <c r="C18" s="36">
        <v>-4041</v>
      </c>
      <c r="D18" s="36">
        <v>-3126</v>
      </c>
    </row>
    <row r="19" spans="2:4" x14ac:dyDescent="0.25">
      <c r="B19" s="14" t="s">
        <v>27</v>
      </c>
      <c r="C19" s="36">
        <v>18416</v>
      </c>
      <c r="D19" s="36">
        <v>14089</v>
      </c>
    </row>
    <row r="20" spans="2:4" ht="30" x14ac:dyDescent="0.25">
      <c r="B20" s="14" t="s">
        <v>28</v>
      </c>
      <c r="C20" s="36">
        <v>1583</v>
      </c>
      <c r="D20" s="36">
        <v>4872</v>
      </c>
    </row>
    <row r="21" spans="2:4" x14ac:dyDescent="0.25">
      <c r="B21" s="14" t="s">
        <v>29</v>
      </c>
      <c r="C21" s="36">
        <v>23640</v>
      </c>
      <c r="D21" s="36">
        <v>18023</v>
      </c>
    </row>
    <row r="22" spans="2:4" x14ac:dyDescent="0.25">
      <c r="B22" s="14" t="s">
        <v>30</v>
      </c>
      <c r="C22" s="36">
        <v>1678</v>
      </c>
      <c r="D22" s="36">
        <v>-1243</v>
      </c>
    </row>
    <row r="23" spans="2:4" ht="30" x14ac:dyDescent="0.25">
      <c r="B23" s="14" t="s">
        <v>31</v>
      </c>
      <c r="C23" s="36">
        <v>-7191</v>
      </c>
      <c r="D23" s="36">
        <v>-7030</v>
      </c>
    </row>
    <row r="24" spans="2:4" x14ac:dyDescent="0.25">
      <c r="B24" s="14" t="s">
        <v>32</v>
      </c>
      <c r="C24" s="36">
        <v>-7413</v>
      </c>
      <c r="D24" s="36">
        <v>-1070</v>
      </c>
    </row>
    <row r="25" spans="2:4" x14ac:dyDescent="0.25">
      <c r="B25" s="15" t="s">
        <v>22</v>
      </c>
      <c r="C25" s="37">
        <v>-2496</v>
      </c>
      <c r="D25" s="37">
        <v>4467</v>
      </c>
    </row>
    <row r="26" spans="2:4" ht="18.75" customHeight="1" x14ac:dyDescent="0.25">
      <c r="B26" s="6" t="s">
        <v>33</v>
      </c>
      <c r="C26" s="38">
        <f>SUM(C13:C25)</f>
        <v>260760</v>
      </c>
      <c r="D26" s="38">
        <f>SUM(D13:D25)</f>
        <v>130986</v>
      </c>
    </row>
    <row r="27" spans="2:4" x14ac:dyDescent="0.25">
      <c r="C27" s="36"/>
      <c r="D27" s="36"/>
    </row>
    <row r="28" spans="2:4" x14ac:dyDescent="0.25">
      <c r="B28" s="1" t="s">
        <v>439</v>
      </c>
      <c r="C28" s="36"/>
      <c r="D28" s="36"/>
    </row>
    <row r="29" spans="2:4" x14ac:dyDescent="0.25">
      <c r="B29" t="s">
        <v>431</v>
      </c>
      <c r="C29" s="36">
        <v>69576</v>
      </c>
      <c r="D29" s="36">
        <v>27904</v>
      </c>
    </row>
    <row r="30" spans="2:4" x14ac:dyDescent="0.25">
      <c r="B30" t="s">
        <v>432</v>
      </c>
      <c r="C30" s="36">
        <v>-65740</v>
      </c>
      <c r="D30" s="36">
        <v>-55846</v>
      </c>
    </row>
    <row r="31" spans="2:4" x14ac:dyDescent="0.25">
      <c r="B31" t="s">
        <v>433</v>
      </c>
      <c r="C31" s="36">
        <v>4751</v>
      </c>
      <c r="D31" s="36">
        <v>8811</v>
      </c>
    </row>
    <row r="32" spans="2:4" x14ac:dyDescent="0.25">
      <c r="B32" t="s">
        <v>434</v>
      </c>
      <c r="C32" s="36">
        <v>-15332</v>
      </c>
      <c r="D32" s="36">
        <v>-8984</v>
      </c>
    </row>
    <row r="33" spans="2:4" x14ac:dyDescent="0.25">
      <c r="B33" s="4" t="s">
        <v>435</v>
      </c>
      <c r="C33" s="37">
        <v>-48419</v>
      </c>
      <c r="D33" s="37">
        <v>-29680</v>
      </c>
    </row>
    <row r="34" spans="2:4" ht="19.5" customHeight="1" x14ac:dyDescent="0.25">
      <c r="B34" s="6" t="s">
        <v>34</v>
      </c>
      <c r="C34" s="43">
        <v>-55164</v>
      </c>
      <c r="D34" s="43">
        <v>-57795</v>
      </c>
    </row>
    <row r="35" spans="2:4" x14ac:dyDescent="0.25">
      <c r="C35" s="36"/>
      <c r="D35" s="36"/>
    </row>
    <row r="36" spans="2:4" x14ac:dyDescent="0.25">
      <c r="B36" s="1" t="s">
        <v>438</v>
      </c>
      <c r="C36" s="36"/>
      <c r="D36" s="36"/>
    </row>
    <row r="37" spans="2:4" x14ac:dyDescent="0.25">
      <c r="B37" t="s">
        <v>436</v>
      </c>
      <c r="C37" s="36">
        <v>-192828</v>
      </c>
      <c r="D37" s="36">
        <v>-220041</v>
      </c>
    </row>
    <row r="38" spans="2:4" x14ac:dyDescent="0.25">
      <c r="B38" s="3" t="s">
        <v>437</v>
      </c>
      <c r="C38" s="37">
        <v>609</v>
      </c>
      <c r="D38" s="37">
        <v>124</v>
      </c>
    </row>
    <row r="39" spans="2:4" ht="21" customHeight="1" x14ac:dyDescent="0.25">
      <c r="B39" s="6" t="s">
        <v>35</v>
      </c>
      <c r="C39" s="38">
        <f>SUM(C37:C38)</f>
        <v>-192219</v>
      </c>
      <c r="D39" s="38">
        <f>SUM(D37:D38)</f>
        <v>-219917</v>
      </c>
    </row>
    <row r="40" spans="2:4" x14ac:dyDescent="0.25">
      <c r="C40" s="36"/>
      <c r="D40" s="36"/>
    </row>
    <row r="41" spans="2:4" x14ac:dyDescent="0.25">
      <c r="B41" s="1" t="s">
        <v>36</v>
      </c>
      <c r="C41" s="36"/>
      <c r="D41" s="36"/>
    </row>
    <row r="42" spans="2:4" x14ac:dyDescent="0.25">
      <c r="B42" t="s">
        <v>440</v>
      </c>
      <c r="C42" s="36">
        <v>-145365</v>
      </c>
      <c r="D42" s="36">
        <v>136719</v>
      </c>
    </row>
    <row r="43" spans="2:4" x14ac:dyDescent="0.25">
      <c r="B43" t="s">
        <v>441</v>
      </c>
      <c r="C43" s="36">
        <v>-413</v>
      </c>
      <c r="D43" s="36">
        <v>-790</v>
      </c>
    </row>
    <row r="44" spans="2:4" x14ac:dyDescent="0.25">
      <c r="B44" t="s">
        <v>442</v>
      </c>
      <c r="C44" s="36">
        <v>177474</v>
      </c>
      <c r="D44" s="42" t="s">
        <v>536</v>
      </c>
    </row>
    <row r="45" spans="2:4" x14ac:dyDescent="0.25">
      <c r="B45" s="2" t="s">
        <v>443</v>
      </c>
      <c r="C45" s="36">
        <v>-9042</v>
      </c>
      <c r="D45" s="36">
        <v>-8684</v>
      </c>
    </row>
    <row r="46" spans="2:4" ht="17.25" customHeight="1" x14ac:dyDescent="0.25">
      <c r="B46" s="3" t="s">
        <v>444</v>
      </c>
      <c r="C46" s="37">
        <v>-5700</v>
      </c>
      <c r="D46" s="37">
        <v>-5400</v>
      </c>
    </row>
    <row r="47" spans="2:4" ht="20.25" customHeight="1" x14ac:dyDescent="0.25">
      <c r="B47" s="6" t="s">
        <v>37</v>
      </c>
      <c r="C47" s="38">
        <f>SUM(C42:C46)</f>
        <v>16954</v>
      </c>
      <c r="D47" s="38">
        <f>SUM(D42:D46)</f>
        <v>121845</v>
      </c>
    </row>
    <row r="48" spans="2:4" ht="20.25" customHeight="1" x14ac:dyDescent="0.25">
      <c r="B48" s="6" t="s">
        <v>38</v>
      </c>
      <c r="C48" s="43">
        <v>30331</v>
      </c>
      <c r="D48" s="43">
        <v>-24881</v>
      </c>
    </row>
    <row r="49" spans="2:4" ht="22.5" customHeight="1" x14ac:dyDescent="0.25">
      <c r="B49" s="6" t="s">
        <v>39</v>
      </c>
      <c r="C49" s="38">
        <v>85489</v>
      </c>
      <c r="D49" s="38">
        <v>110370</v>
      </c>
    </row>
    <row r="50" spans="2:4" ht="25.5" customHeight="1" thickBot="1" x14ac:dyDescent="0.3">
      <c r="B50" s="92" t="s">
        <v>40</v>
      </c>
      <c r="C50" s="93">
        <f>C49+C48</f>
        <v>115820</v>
      </c>
      <c r="D50" s="93">
        <f>D49+D48</f>
        <v>85489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E11"/>
  <sheetViews>
    <sheetView workbookViewId="0">
      <selection activeCell="F18" sqref="F18"/>
    </sheetView>
  </sheetViews>
  <sheetFormatPr defaultRowHeight="15" x14ac:dyDescent="0.25"/>
  <cols>
    <col min="2" max="2" width="66.42578125" customWidth="1"/>
    <col min="4" max="4" width="13.85546875" customWidth="1"/>
    <col min="5" max="5" width="11.5703125" bestFit="1" customWidth="1"/>
  </cols>
  <sheetData>
    <row r="2" spans="2:5" x14ac:dyDescent="0.25">
      <c r="B2" s="1" t="s">
        <v>262</v>
      </c>
      <c r="C2" s="1"/>
      <c r="D2" s="1"/>
      <c r="E2" s="1"/>
    </row>
    <row r="3" spans="2:5" x14ac:dyDescent="0.25">
      <c r="C3" s="150" t="s">
        <v>502</v>
      </c>
      <c r="D3" s="34" t="s">
        <v>503</v>
      </c>
      <c r="E3" s="150"/>
    </row>
    <row r="4" spans="2:5" x14ac:dyDescent="0.25">
      <c r="C4" s="61" t="s">
        <v>58</v>
      </c>
      <c r="D4" s="61" t="s">
        <v>58</v>
      </c>
      <c r="E4" s="61"/>
    </row>
    <row r="5" spans="2:5" x14ac:dyDescent="0.25">
      <c r="C5" s="61"/>
      <c r="D5" s="61"/>
      <c r="E5" s="61"/>
    </row>
    <row r="6" spans="2:5" x14ac:dyDescent="0.25">
      <c r="B6" t="s">
        <v>41</v>
      </c>
      <c r="C6" s="151">
        <v>106096</v>
      </c>
      <c r="D6" s="151">
        <v>109893</v>
      </c>
      <c r="E6" s="151"/>
    </row>
    <row r="7" spans="2:5" x14ac:dyDescent="0.25">
      <c r="B7" s="4" t="s">
        <v>42</v>
      </c>
      <c r="C7" s="152">
        <v>440</v>
      </c>
      <c r="D7" s="152">
        <v>479</v>
      </c>
      <c r="E7" s="151"/>
    </row>
    <row r="8" spans="2:5" ht="24" customHeight="1" thickBot="1" x14ac:dyDescent="0.3">
      <c r="B8" s="91" t="s">
        <v>357</v>
      </c>
      <c r="C8" s="112">
        <f>SUM(C6:C7)</f>
        <v>106536</v>
      </c>
      <c r="D8" s="112">
        <f>SUM(D6:D7)</f>
        <v>110372</v>
      </c>
      <c r="E8" s="151"/>
    </row>
    <row r="9" spans="2:5" x14ac:dyDescent="0.25">
      <c r="E9" s="151"/>
    </row>
    <row r="10" spans="2:5" x14ac:dyDescent="0.25">
      <c r="E10" s="151"/>
    </row>
    <row r="11" spans="2:5" x14ac:dyDescent="0.25">
      <c r="E11" s="151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D36"/>
  <sheetViews>
    <sheetView topLeftCell="A10" workbookViewId="0">
      <selection activeCell="I18" sqref="I18"/>
    </sheetView>
  </sheetViews>
  <sheetFormatPr defaultRowHeight="15" x14ac:dyDescent="0.25"/>
  <cols>
    <col min="2" max="2" width="60" customWidth="1"/>
    <col min="3" max="3" width="12.42578125" customWidth="1"/>
    <col min="4" max="4" width="17.28515625" customWidth="1"/>
  </cols>
  <sheetData>
    <row r="2" spans="2:4" ht="15.75" thickBot="1" x14ac:dyDescent="0.3">
      <c r="B2" s="88" t="s">
        <v>43</v>
      </c>
      <c r="C2" s="88"/>
      <c r="D2" s="88"/>
    </row>
    <row r="3" spans="2:4" ht="26.25" customHeight="1" x14ac:dyDescent="0.25">
      <c r="B3" s="13" t="s">
        <v>446</v>
      </c>
      <c r="C3" s="4" t="s">
        <v>51</v>
      </c>
      <c r="D3" s="4"/>
    </row>
    <row r="5" spans="2:4" x14ac:dyDescent="0.25">
      <c r="B5" s="1" t="s">
        <v>258</v>
      </c>
    </row>
    <row r="6" spans="2:4" x14ac:dyDescent="0.25">
      <c r="C6" s="150" t="s">
        <v>502</v>
      </c>
      <c r="D6" s="150" t="s">
        <v>503</v>
      </c>
    </row>
    <row r="7" spans="2:4" x14ac:dyDescent="0.25">
      <c r="C7" s="61" t="s">
        <v>58</v>
      </c>
      <c r="D7" s="61" t="s">
        <v>58</v>
      </c>
    </row>
    <row r="8" spans="2:4" x14ac:dyDescent="0.25">
      <c r="B8" s="17" t="s">
        <v>249</v>
      </c>
    </row>
    <row r="9" spans="2:4" x14ac:dyDescent="0.25">
      <c r="B9" t="s">
        <v>250</v>
      </c>
    </row>
    <row r="10" spans="2:4" x14ac:dyDescent="0.25">
      <c r="B10" s="2" t="s">
        <v>251</v>
      </c>
      <c r="C10" s="36">
        <v>45000</v>
      </c>
      <c r="D10" s="36">
        <v>45000</v>
      </c>
    </row>
    <row r="11" spans="2:4" x14ac:dyDescent="0.25">
      <c r="B11" s="3" t="s">
        <v>252</v>
      </c>
      <c r="C11" s="37">
        <v>-41924</v>
      </c>
      <c r="D11" s="37">
        <v>-40799</v>
      </c>
    </row>
    <row r="12" spans="2:4" ht="30" x14ac:dyDescent="0.25">
      <c r="B12" s="21" t="s">
        <v>447</v>
      </c>
      <c r="C12" s="38">
        <f>C10+C11</f>
        <v>3076</v>
      </c>
      <c r="D12" s="38">
        <f>D10+D11</f>
        <v>4201</v>
      </c>
    </row>
    <row r="13" spans="2:4" x14ac:dyDescent="0.25">
      <c r="C13" s="36"/>
      <c r="D13" s="36"/>
    </row>
    <row r="14" spans="2:4" x14ac:dyDescent="0.25">
      <c r="B14" s="16" t="s">
        <v>44</v>
      </c>
      <c r="C14" s="36"/>
      <c r="D14" s="36"/>
    </row>
    <row r="15" spans="2:4" x14ac:dyDescent="0.25">
      <c r="B15" t="s">
        <v>45</v>
      </c>
      <c r="C15" s="36"/>
      <c r="D15" s="36"/>
    </row>
    <row r="16" spans="2:4" x14ac:dyDescent="0.25">
      <c r="B16" s="60" t="s">
        <v>248</v>
      </c>
      <c r="C16" s="44">
        <v>30152</v>
      </c>
      <c r="D16" s="44">
        <v>26753</v>
      </c>
    </row>
    <row r="17" spans="2:4" x14ac:dyDescent="0.25">
      <c r="C17" s="36"/>
      <c r="D17" s="36"/>
    </row>
    <row r="18" spans="2:4" x14ac:dyDescent="0.25">
      <c r="B18" s="16" t="s">
        <v>46</v>
      </c>
      <c r="C18" s="36"/>
      <c r="D18" s="36"/>
    </row>
    <row r="19" spans="2:4" x14ac:dyDescent="0.25">
      <c r="B19" t="s">
        <v>47</v>
      </c>
      <c r="C19" s="36"/>
      <c r="D19" s="36"/>
    </row>
    <row r="20" spans="2:4" x14ac:dyDescent="0.25">
      <c r="B20" s="3" t="s">
        <v>259</v>
      </c>
      <c r="C20" s="44">
        <v>6754</v>
      </c>
      <c r="D20" s="44">
        <v>5140</v>
      </c>
    </row>
    <row r="21" spans="2:4" x14ac:dyDescent="0.25">
      <c r="C21" s="36"/>
      <c r="D21" s="36"/>
    </row>
    <row r="22" spans="2:4" x14ac:dyDescent="0.25">
      <c r="B22" s="16" t="s">
        <v>48</v>
      </c>
      <c r="C22" s="36"/>
      <c r="D22" s="36"/>
    </row>
    <row r="23" spans="2:4" ht="30" x14ac:dyDescent="0.25">
      <c r="B23" s="2" t="s">
        <v>253</v>
      </c>
      <c r="C23" s="36"/>
      <c r="D23" s="36"/>
    </row>
    <row r="24" spans="2:4" x14ac:dyDescent="0.25">
      <c r="B24" t="s">
        <v>245</v>
      </c>
      <c r="C24" s="36">
        <v>36616</v>
      </c>
      <c r="D24" s="36">
        <v>34130</v>
      </c>
    </row>
    <row r="25" spans="2:4" x14ac:dyDescent="0.25">
      <c r="B25" t="s">
        <v>246</v>
      </c>
      <c r="C25" s="36">
        <v>27</v>
      </c>
      <c r="D25" s="45" t="s">
        <v>537</v>
      </c>
    </row>
    <row r="26" spans="2:4" x14ac:dyDescent="0.25">
      <c r="B26" s="3" t="s">
        <v>247</v>
      </c>
      <c r="C26" s="37">
        <v>876</v>
      </c>
      <c r="D26" s="37">
        <v>1057</v>
      </c>
    </row>
    <row r="27" spans="2:4" ht="30" x14ac:dyDescent="0.25">
      <c r="B27" s="21" t="s">
        <v>357</v>
      </c>
      <c r="C27" s="38">
        <f>SUM(C24:C26)</f>
        <v>37519</v>
      </c>
      <c r="D27" s="38">
        <f>SUM(D24:D26)</f>
        <v>35187</v>
      </c>
    </row>
    <row r="29" spans="2:4" ht="30" x14ac:dyDescent="0.25">
      <c r="B29" s="17" t="s">
        <v>254</v>
      </c>
    </row>
    <row r="30" spans="2:4" x14ac:dyDescent="0.25">
      <c r="B30" s="4" t="s">
        <v>255</v>
      </c>
      <c r="C30" s="64">
        <v>10724</v>
      </c>
      <c r="D30" s="64">
        <v>12762</v>
      </c>
    </row>
    <row r="31" spans="2:4" x14ac:dyDescent="0.25">
      <c r="C31" s="7"/>
      <c r="D31" s="7"/>
    </row>
    <row r="32" spans="2:4" x14ac:dyDescent="0.25">
      <c r="B32" s="16" t="s">
        <v>49</v>
      </c>
      <c r="C32" s="7"/>
      <c r="D32" s="7"/>
    </row>
    <row r="33" spans="2:4" x14ac:dyDescent="0.25">
      <c r="B33" s="3" t="s">
        <v>257</v>
      </c>
      <c r="C33" s="64">
        <v>5092</v>
      </c>
      <c r="D33" s="64">
        <v>4923</v>
      </c>
    </row>
    <row r="34" spans="2:4" x14ac:dyDescent="0.25">
      <c r="B34" s="1" t="s">
        <v>50</v>
      </c>
      <c r="C34" s="66"/>
      <c r="D34" s="9"/>
    </row>
    <row r="35" spans="2:4" x14ac:dyDescent="0.25">
      <c r="B35" s="4" t="s">
        <v>256</v>
      </c>
      <c r="C35" s="65">
        <v>364</v>
      </c>
      <c r="D35" s="64">
        <v>560</v>
      </c>
    </row>
    <row r="36" spans="2:4" ht="30.75" thickBot="1" x14ac:dyDescent="0.3">
      <c r="B36" s="115" t="s">
        <v>357</v>
      </c>
      <c r="C36" s="114">
        <v>93681</v>
      </c>
      <c r="D36" s="112">
        <v>89526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F16"/>
  <sheetViews>
    <sheetView workbookViewId="0">
      <selection activeCell="E26" sqref="E26"/>
    </sheetView>
  </sheetViews>
  <sheetFormatPr defaultRowHeight="15" x14ac:dyDescent="0.25"/>
  <cols>
    <col min="2" max="2" width="43.5703125" customWidth="1"/>
    <col min="3" max="3" width="13.5703125" customWidth="1"/>
    <col min="4" max="4" width="13" customWidth="1"/>
    <col min="5" max="6" width="11.5703125" bestFit="1" customWidth="1"/>
  </cols>
  <sheetData>
    <row r="2" spans="2:6" ht="15.75" thickBot="1" x14ac:dyDescent="0.3">
      <c r="B2" s="88" t="s">
        <v>43</v>
      </c>
      <c r="C2" s="88"/>
      <c r="D2" s="88"/>
      <c r="E2" s="88"/>
      <c r="F2" s="88"/>
    </row>
    <row r="3" spans="2:6" ht="23.25" customHeight="1" x14ac:dyDescent="0.25">
      <c r="B3" s="13" t="s">
        <v>446</v>
      </c>
      <c r="C3" s="37"/>
      <c r="D3" s="37" t="s">
        <v>51</v>
      </c>
      <c r="E3" s="20"/>
      <c r="F3" s="37"/>
    </row>
    <row r="5" spans="2:6" x14ac:dyDescent="0.25">
      <c r="B5" s="1" t="s">
        <v>260</v>
      </c>
    </row>
    <row r="6" spans="2:6" ht="60" x14ac:dyDescent="0.25">
      <c r="C6" s="71" t="s">
        <v>504</v>
      </c>
      <c r="D6" s="71" t="s">
        <v>562</v>
      </c>
      <c r="E6" s="71" t="s">
        <v>505</v>
      </c>
      <c r="F6" s="71" t="s">
        <v>506</v>
      </c>
    </row>
    <row r="7" spans="2:6" x14ac:dyDescent="0.25">
      <c r="C7" s="61" t="s">
        <v>58</v>
      </c>
      <c r="D7" s="61" t="s">
        <v>58</v>
      </c>
      <c r="E7" s="61" t="s">
        <v>58</v>
      </c>
      <c r="F7" s="61" t="s">
        <v>58</v>
      </c>
    </row>
    <row r="8" spans="2:6" x14ac:dyDescent="0.25">
      <c r="C8" s="61"/>
      <c r="D8" s="61"/>
      <c r="E8" s="61"/>
      <c r="F8" s="61"/>
    </row>
    <row r="9" spans="2:6" x14ac:dyDescent="0.25">
      <c r="B9" t="s">
        <v>10</v>
      </c>
      <c r="C9" s="69">
        <v>88524</v>
      </c>
      <c r="D9" s="46">
        <v>-36886</v>
      </c>
      <c r="E9" s="46">
        <v>51638</v>
      </c>
      <c r="F9" s="46">
        <v>47892</v>
      </c>
    </row>
    <row r="10" spans="2:6" x14ac:dyDescent="0.25">
      <c r="B10" t="s">
        <v>52</v>
      </c>
      <c r="C10" s="68">
        <v>12596</v>
      </c>
      <c r="D10" s="46">
        <v>-579</v>
      </c>
      <c r="E10" s="46">
        <v>12017</v>
      </c>
      <c r="F10" s="46">
        <v>12071</v>
      </c>
    </row>
    <row r="11" spans="2:6" ht="15.75" customHeight="1" x14ac:dyDescent="0.25">
      <c r="B11" s="2" t="s">
        <v>11</v>
      </c>
      <c r="C11" s="68">
        <v>27496</v>
      </c>
      <c r="D11" s="162" t="s">
        <v>538</v>
      </c>
      <c r="E11" s="46">
        <v>27496</v>
      </c>
      <c r="F11" s="46">
        <v>27763</v>
      </c>
    </row>
    <row r="12" spans="2:6" ht="18.75" customHeight="1" x14ac:dyDescent="0.25">
      <c r="B12" s="2" t="s">
        <v>53</v>
      </c>
      <c r="C12" s="68">
        <v>14152</v>
      </c>
      <c r="D12" s="159" t="s">
        <v>538</v>
      </c>
      <c r="E12" s="46">
        <v>14152</v>
      </c>
      <c r="F12" s="46">
        <v>8560</v>
      </c>
    </row>
    <row r="13" spans="2:6" ht="18" customHeight="1" x14ac:dyDescent="0.25">
      <c r="B13" s="2" t="s">
        <v>54</v>
      </c>
      <c r="C13" s="68">
        <v>13136</v>
      </c>
      <c r="D13" s="46">
        <v>-7329</v>
      </c>
      <c r="E13" s="46">
        <v>5807</v>
      </c>
      <c r="F13" s="46">
        <v>6880</v>
      </c>
    </row>
    <row r="14" spans="2:6" x14ac:dyDescent="0.25">
      <c r="B14" s="2" t="s">
        <v>55</v>
      </c>
      <c r="C14" s="68">
        <v>2282</v>
      </c>
      <c r="D14" s="162" t="s">
        <v>538</v>
      </c>
      <c r="E14" s="46">
        <v>2282</v>
      </c>
      <c r="F14" s="46">
        <v>3147</v>
      </c>
    </row>
    <row r="15" spans="2:6" ht="17.25" customHeight="1" x14ac:dyDescent="0.25">
      <c r="B15" s="3" t="s">
        <v>56</v>
      </c>
      <c r="C15" s="67">
        <v>465</v>
      </c>
      <c r="D15" s="40" t="s">
        <v>538</v>
      </c>
      <c r="E15" s="48">
        <v>465</v>
      </c>
      <c r="F15" s="48">
        <v>598</v>
      </c>
    </row>
    <row r="16" spans="2:6" ht="30.75" thickBot="1" x14ac:dyDescent="0.3">
      <c r="B16" s="91" t="s">
        <v>357</v>
      </c>
      <c r="C16" s="116">
        <f>SUM(C9:C15)</f>
        <v>158651</v>
      </c>
      <c r="D16" s="116">
        <f>SUM(D9:D15)</f>
        <v>-44794</v>
      </c>
      <c r="E16" s="117">
        <f>SUM(E9:E15)</f>
        <v>113857</v>
      </c>
      <c r="F16" s="117">
        <f>SUM(F9:F15)</f>
        <v>106911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2:E15"/>
  <sheetViews>
    <sheetView tabSelected="1" workbookViewId="0">
      <selection activeCell="O8" sqref="O8"/>
    </sheetView>
  </sheetViews>
  <sheetFormatPr defaultRowHeight="15" x14ac:dyDescent="0.25"/>
  <cols>
    <col min="1" max="1" width="9.140625" customWidth="1"/>
    <col min="2" max="2" width="66.5703125" customWidth="1"/>
    <col min="4" max="4" width="12.5703125" customWidth="1"/>
    <col min="5" max="5" width="13" customWidth="1"/>
  </cols>
  <sheetData>
    <row r="2" spans="2:5" ht="15.75" thickBot="1" x14ac:dyDescent="0.3">
      <c r="B2" s="88" t="s">
        <v>43</v>
      </c>
      <c r="C2" s="88"/>
      <c r="D2" s="88"/>
      <c r="E2" s="88"/>
    </row>
    <row r="3" spans="2:5" ht="24" customHeight="1" x14ac:dyDescent="0.25">
      <c r="B3" s="13" t="s">
        <v>446</v>
      </c>
      <c r="C3" s="37" t="s">
        <v>51</v>
      </c>
      <c r="D3" s="37"/>
      <c r="E3" s="37"/>
    </row>
    <row r="5" spans="2:5" x14ac:dyDescent="0.25">
      <c r="B5" s="1" t="s">
        <v>261</v>
      </c>
    </row>
    <row r="6" spans="2:5" x14ac:dyDescent="0.25">
      <c r="D6" s="150" t="s">
        <v>502</v>
      </c>
      <c r="E6" s="150" t="s">
        <v>503</v>
      </c>
    </row>
    <row r="7" spans="2:5" x14ac:dyDescent="0.25">
      <c r="D7" s="61" t="s">
        <v>58</v>
      </c>
      <c r="E7" s="61" t="s">
        <v>58</v>
      </c>
    </row>
    <row r="8" spans="2:5" ht="111.75" customHeight="1" x14ac:dyDescent="0.25">
      <c r="B8" s="19" t="s">
        <v>449</v>
      </c>
      <c r="D8" s="36">
        <v>48710</v>
      </c>
      <c r="E8" s="36">
        <v>40213</v>
      </c>
    </row>
    <row r="9" spans="2:5" ht="75" x14ac:dyDescent="0.25">
      <c r="B9" s="18" t="s">
        <v>450</v>
      </c>
      <c r="D9" s="36">
        <v>9741</v>
      </c>
      <c r="E9" s="36">
        <v>11076</v>
      </c>
    </row>
    <row r="10" spans="2:5" ht="60" x14ac:dyDescent="0.25">
      <c r="B10" s="18" t="s">
        <v>448</v>
      </c>
      <c r="D10" s="36">
        <v>41924</v>
      </c>
      <c r="E10" s="36">
        <v>40799</v>
      </c>
    </row>
    <row r="11" spans="2:5" ht="90" x14ac:dyDescent="0.25">
      <c r="B11" s="18" t="s">
        <v>59</v>
      </c>
      <c r="D11" s="36">
        <v>12383</v>
      </c>
      <c r="E11" s="36">
        <v>12613</v>
      </c>
    </row>
    <row r="12" spans="2:5" x14ac:dyDescent="0.25">
      <c r="B12" s="20" t="s">
        <v>50</v>
      </c>
      <c r="C12" s="4"/>
      <c r="D12" s="37">
        <v>15</v>
      </c>
      <c r="E12" s="37">
        <v>14</v>
      </c>
    </row>
    <row r="13" spans="2:5" ht="30" x14ac:dyDescent="0.25">
      <c r="B13" s="2" t="s">
        <v>357</v>
      </c>
      <c r="D13" s="39">
        <f>SUM(D8:D12)</f>
        <v>112773</v>
      </c>
      <c r="E13" s="39">
        <f>SUM(E8:E12)</f>
        <v>104715</v>
      </c>
    </row>
    <row r="14" spans="2:5" x14ac:dyDescent="0.25">
      <c r="B14" s="20" t="s">
        <v>60</v>
      </c>
      <c r="C14" s="4"/>
      <c r="D14" s="37">
        <v>-32450</v>
      </c>
      <c r="E14" s="37">
        <v>-30161</v>
      </c>
    </row>
    <row r="15" spans="2:5" ht="30.75" thickBot="1" x14ac:dyDescent="0.3">
      <c r="B15" s="118" t="s">
        <v>357</v>
      </c>
      <c r="C15" s="113"/>
      <c r="D15" s="93">
        <v>80323</v>
      </c>
      <c r="E15" s="93">
        <v>74554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2:F13"/>
  <sheetViews>
    <sheetView workbookViewId="0">
      <selection activeCell="J23" sqref="J23"/>
    </sheetView>
  </sheetViews>
  <sheetFormatPr defaultRowHeight="15" x14ac:dyDescent="0.25"/>
  <cols>
    <col min="2" max="2" width="53" customWidth="1"/>
    <col min="4" max="5" width="11.5703125" bestFit="1" customWidth="1"/>
  </cols>
  <sheetData>
    <row r="2" spans="2:6" x14ac:dyDescent="0.25">
      <c r="B2" s="1" t="s">
        <v>263</v>
      </c>
    </row>
    <row r="4" spans="2:6" x14ac:dyDescent="0.25">
      <c r="D4" s="150" t="s">
        <v>502</v>
      </c>
      <c r="E4" s="150" t="s">
        <v>503</v>
      </c>
    </row>
    <row r="5" spans="2:6" x14ac:dyDescent="0.25">
      <c r="D5" s="61" t="s">
        <v>58</v>
      </c>
      <c r="E5" s="61" t="s">
        <v>58</v>
      </c>
    </row>
    <row r="6" spans="2:6" x14ac:dyDescent="0.25">
      <c r="D6" s="61"/>
      <c r="E6" s="61"/>
    </row>
    <row r="7" spans="2:6" x14ac:dyDescent="0.25">
      <c r="B7" t="s">
        <v>61</v>
      </c>
      <c r="D7" s="46">
        <v>212308</v>
      </c>
      <c r="E7" s="46">
        <v>218269</v>
      </c>
      <c r="F7" s="33"/>
    </row>
    <row r="8" spans="2:6" x14ac:dyDescent="0.25">
      <c r="B8" t="s">
        <v>53</v>
      </c>
      <c r="D8" s="162" t="s">
        <v>539</v>
      </c>
      <c r="E8" s="46">
        <v>2</v>
      </c>
      <c r="F8" s="33"/>
    </row>
    <row r="9" spans="2:6" x14ac:dyDescent="0.25">
      <c r="B9" t="s">
        <v>62</v>
      </c>
      <c r="D9" s="46">
        <v>8448</v>
      </c>
      <c r="E9" s="46">
        <v>8752</v>
      </c>
      <c r="F9" s="33"/>
    </row>
    <row r="10" spans="2:6" ht="18" customHeight="1" x14ac:dyDescent="0.25">
      <c r="B10" s="2" t="s">
        <v>63</v>
      </c>
      <c r="D10" s="46">
        <v>117719</v>
      </c>
      <c r="E10" s="46">
        <v>103286</v>
      </c>
      <c r="F10" s="33"/>
    </row>
    <row r="11" spans="2:6" x14ac:dyDescent="0.25">
      <c r="B11" s="2" t="s">
        <v>64</v>
      </c>
      <c r="D11" s="46">
        <v>2429</v>
      </c>
      <c r="E11" s="46">
        <v>2744</v>
      </c>
      <c r="F11" s="33"/>
    </row>
    <row r="12" spans="2:6" ht="18" customHeight="1" x14ac:dyDescent="0.25">
      <c r="B12" s="3" t="s">
        <v>56</v>
      </c>
      <c r="C12" s="4"/>
      <c r="D12" s="48">
        <v>3148</v>
      </c>
      <c r="E12" s="48">
        <v>106</v>
      </c>
      <c r="F12" s="33"/>
    </row>
    <row r="13" spans="2:6" ht="22.5" customHeight="1" thickBot="1" x14ac:dyDescent="0.3">
      <c r="B13" s="91" t="s">
        <v>357</v>
      </c>
      <c r="C13" s="92"/>
      <c r="D13" s="117">
        <f>SUM(D7:D12)</f>
        <v>344052</v>
      </c>
      <c r="E13" s="117">
        <f>SUM(E7:E12)</f>
        <v>333159</v>
      </c>
      <c r="F13" s="33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37</vt:i4>
      </vt:variant>
    </vt:vector>
  </HeadingPairs>
  <TitlesOfParts>
    <vt:vector size="37" baseType="lpstr">
      <vt:lpstr>Statement of Financial Position</vt:lpstr>
      <vt:lpstr>Statement of operations</vt:lpstr>
      <vt:lpstr>Change in net debt</vt:lpstr>
      <vt:lpstr>Statement of cash flows</vt:lpstr>
      <vt:lpstr>portfolio investments</vt:lpstr>
      <vt:lpstr>Designated and restricted asset</vt:lpstr>
      <vt:lpstr>Accounts Receivable</vt:lpstr>
      <vt:lpstr>Loans Receivable</vt:lpstr>
      <vt:lpstr>Accounts payable</vt:lpstr>
      <vt:lpstr>Environmental Liabilities</vt:lpstr>
      <vt:lpstr>Due to(from) Canada gov</vt:lpstr>
      <vt:lpstr>Long-term debt and capital leas</vt:lpstr>
      <vt:lpstr>Debt Authority</vt:lpstr>
      <vt:lpstr>Liabilities under P3s</vt:lpstr>
      <vt:lpstr>Pension Liability</vt:lpstr>
      <vt:lpstr>Change in pension liability</vt:lpstr>
      <vt:lpstr>Valuation Methods(pension)</vt:lpstr>
      <vt:lpstr>Valuation Methods (pension)</vt:lpstr>
      <vt:lpstr>Valuation Results (pension)</vt:lpstr>
      <vt:lpstr>Employee Benefits and Comp</vt:lpstr>
      <vt:lpstr>Expected Payments</vt:lpstr>
      <vt:lpstr>Contractual Obligations+rights</vt:lpstr>
      <vt:lpstr>Receivables</vt:lpstr>
      <vt:lpstr>Transfer Payments,Taxes,Revenue</vt:lpstr>
      <vt:lpstr>Covid-19</vt:lpstr>
      <vt:lpstr>Schedule of TCAs</vt:lpstr>
      <vt:lpstr>Schedule Segmented Information</vt:lpstr>
      <vt:lpstr>Executive Summary</vt:lpstr>
      <vt:lpstr>Annual Operating Surplus</vt:lpstr>
      <vt:lpstr>GDP Comparison</vt:lpstr>
      <vt:lpstr>TASR Expenditures</vt:lpstr>
      <vt:lpstr>P3 liabilities</vt:lpstr>
      <vt:lpstr>P3 contract details</vt:lpstr>
      <vt:lpstr>P3 principal repayment</vt:lpstr>
      <vt:lpstr>Tlicho All Season Rd Commitment</vt:lpstr>
      <vt:lpstr>Fiscal Responsibility</vt:lpstr>
      <vt:lpstr>Appendix A</vt:lpstr>
    </vt:vector>
  </TitlesOfParts>
  <Company>GNWT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Stephen Messier</dc:creator>
  <cp:lastModifiedBy>Tayyaba Kausar</cp:lastModifiedBy>
  <dcterms:created xsi:type="dcterms:W3CDTF">2022-08-05T14:48:41Z</dcterms:created>
  <dcterms:modified xsi:type="dcterms:W3CDTF">2022-10-26T16:17:34Z</dcterms:modified>
</cp:coreProperties>
</file>